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<sst xmlns="http://schemas.openxmlformats.org/spreadsheetml/2006/main" count="278" uniqueCount="174">
  <si>
    <t/>
  </si>
  <si>
    <t>Наименование</t>
  </si>
  <si>
    <t>0020000</t>
  </si>
  <si>
    <t>Руководство и управление в сфере установленных функций органов власти</t>
  </si>
  <si>
    <t>0020300</t>
  </si>
  <si>
    <t>120</t>
  </si>
  <si>
    <t>Глава муниципального образования, Расходы на выплаты персоналу государственных (муниципальных) органов</t>
  </si>
  <si>
    <t>0020400</t>
  </si>
  <si>
    <t>Центральный аппарат, Расходы на выплаты персоналу государственных (муниципальных) органов</t>
  </si>
  <si>
    <t>240</t>
  </si>
  <si>
    <t>Центральный аппарат, Иные закупки товаров, работ и услуг для обеспечения государственных (муниципальных) нужд</t>
  </si>
  <si>
    <t>850</t>
  </si>
  <si>
    <t>Центральный аппарат, Уплата налогов, сборов и иных платежей</t>
  </si>
  <si>
    <t>0021500</t>
  </si>
  <si>
    <t>540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</si>
  <si>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контролю, Иные межбюджетные трансферты</t>
  </si>
  <si>
    <t>0310000</t>
  </si>
  <si>
    <t>Обеспечение деятельности муниципальных казенных учреждений</t>
  </si>
  <si>
    <t>0310100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</si>
  <si>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</si>
  <si>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</si>
  <si>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</si>
  <si>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</si>
  <si>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0310200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</si>
  <si>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</si>
  <si>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</si>
  <si>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</si>
  <si>
    <t>0310300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</si>
  <si>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</si>
  <si>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</si>
  <si>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</si>
  <si>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0410000</t>
  </si>
  <si>
    <t>Обеспечение выборов главы муниципального образования</t>
  </si>
  <si>
    <t>Обеспечение выборов главы муниципального образования, Иные закупки товаров, работ и услуг для обеспечения государственных (муниципальных) нужд</t>
  </si>
  <si>
    <t>0500000</t>
  </si>
  <si>
    <t>Исполнение публичных нормативных обязательств</t>
  </si>
  <si>
    <t>0500111</t>
  </si>
  <si>
    <t>310</t>
  </si>
  <si>
    <t>Доплата к трудовой пенсии по старости (инвалидности) муниципальным служащим администрации Сортавальского городского поселения, Публичные нормативные социальные выплаты гражданам</t>
  </si>
  <si>
    <t>0650000</t>
  </si>
  <si>
    <t>Процентные платежи по долговым обязательствам</t>
  </si>
  <si>
    <t>0650300</t>
  </si>
  <si>
    <t>730</t>
  </si>
  <si>
    <t>0800000</t>
  </si>
  <si>
    <t>Мероприятия по прочим общегосударственным вопросам</t>
  </si>
  <si>
    <t>0800100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</si>
  <si>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</si>
  <si>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0800200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</si>
  <si>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</si>
  <si>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0800300</t>
  </si>
  <si>
    <t>Реализация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</si>
  <si>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0800400</t>
  </si>
  <si>
    <t>330</t>
  </si>
  <si>
    <t>Мероприятия по присвоению звания "Почетный гражданин города Сортавала", Публичные нормативные выплаты гражданам несоциального характера</t>
  </si>
  <si>
    <t>0900000</t>
  </si>
  <si>
    <t>Реализация государственной политики в области приватизации и управления муниципальной собственностью</t>
  </si>
  <si>
    <t>0900200</t>
  </si>
  <si>
    <t>Оценка недвижимости, признание прав и регулирование отношений по муниципальной собственности, Иные закупки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</si>
  <si>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собственности, Уплата налогов, сборов и иных платежей</t>
  </si>
  <si>
    <t>2180000</t>
  </si>
  <si>
    <t>Мероприятия по предупреждению и ликвидации последствий чрезвычайных ситуаций и стихийных бедствий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</si>
  <si>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</si>
  <si>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</si>
  <si>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3000000</t>
  </si>
  <si>
    <t>Непрограммное направление деятельности РК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</si>
  <si>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</si>
  <si>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протоколы, Иные закупки товаров, работ и услуг для обеспечения государственных (муниципальных) нужд</t>
  </si>
  <si>
    <t>3380000</t>
  </si>
  <si>
    <t>Мероприятия в области строительства, архитектуры и градостроительства</t>
  </si>
  <si>
    <t>Мероприятия в области строительства, архитектуры и градостроительства, Иные закупки товаров, работ и услуг для обеспечения государственных (муниципальных) нужд</t>
  </si>
  <si>
    <t>3500000</t>
  </si>
  <si>
    <t>Поддержка жилищного хозяйства</t>
  </si>
  <si>
    <t>3500300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</si>
  <si>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</si>
  <si>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831</t>
  </si>
  <si>
    <t>Мероприятия в области жилищного хозяйства,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</si>
  <si>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</si>
  <si>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детей, Иные закупки товаров, работ и услуг для обеспечения государственных (муниципальных) нужд</t>
  </si>
  <si>
    <t>3600000</t>
  </si>
  <si>
    <t>Мероприятия в области коммунального хозяйства</t>
  </si>
  <si>
    <t>3601000</t>
  </si>
  <si>
    <t>Мероприятия в области коммунального хозяйства, ремонт систем коммунального хозяйства, Иные закупки товаров, работ и услуг для обеспечения государственных (муниципальных) нужд</t>
  </si>
  <si>
    <t>3602000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</si>
  <si>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</si>
  <si>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</si>
  <si>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</si>
  <si>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</si>
  <si>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</si>
  <si>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молодежи, Иные закупки товаров, работ и услуг для обеспечения государственных (муниципальных) нужд</t>
  </si>
  <si>
    <t>5100000</t>
  </si>
  <si>
    <t>Мероприятия в области здравоохраниения, спорта и физической культуры</t>
  </si>
  <si>
    <t>5101000</t>
  </si>
  <si>
    <t>Расходы на реализацию функций в области массвого спорта и физической культуры, Иные закупки товаров, работ и услуг для обеспечения государственных (муниципальных) нужд</t>
  </si>
  <si>
    <t>6000000</t>
  </si>
  <si>
    <t>Благоустройство</t>
  </si>
  <si>
    <t>6000100</t>
  </si>
  <si>
    <t>Уличное освещение, Иные закупки товаров, работ и услуг для обеспечения государственных (муниципальных) нужд</t>
  </si>
  <si>
    <t>6000300</t>
  </si>
  <si>
    <t>Озеленение, Иные закупки товаров, работ и услуг для обеспечения государственных (муниципальных) нужд</t>
  </si>
  <si>
    <t>6000400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</si>
  <si>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</si>
  <si>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6000500</t>
  </si>
  <si>
    <t>Мероприятия по благоустройству, Иные закупки товаров, работ и услуг для обеспечения государственных (муниципальных) нужд</t>
  </si>
  <si>
    <t>7950000</t>
  </si>
  <si>
    <t>Муниципальные программы</t>
  </si>
  <si>
    <t>7950130</t>
  </si>
  <si>
    <t>Муниципальная целевая программа "Пожарная безопасность и социальная защита на 2014-2016 годы", Иные закупки товаров, работ и услуг для обеспечения государственных (муниципальных) нужд</t>
  </si>
  <si>
    <t>7950200</t>
  </si>
  <si>
    <t>321</t>
  </si>
  <si>
    <t>Муниципальная программа "Адресная социальная помощь", Пособия, компенсации и иные социальные выплаты гражданам, кроме публичных нормативных обязательств</t>
  </si>
  <si>
    <t>323</t>
  </si>
  <si>
    <t>Муниципальная программа "Адресная социальная помощь", Приобретение товаров, работ, услуг в пользу граждан в целях их социального обеспечения</t>
  </si>
  <si>
    <t>7950301</t>
  </si>
  <si>
    <t>410</t>
  </si>
  <si>
    <t>7950304</t>
  </si>
  <si>
    <t>Подпрограмма по переселению из аварийного жилищного фонда с учетом необходимости развития малоэтажного строительства на территории Сортавальского городского поселения, Бюджетные инвестиции</t>
  </si>
  <si>
    <t>7956500</t>
  </si>
  <si>
    <t>8200000</t>
  </si>
  <si>
    <t>Муниципальный дорожный фонд</t>
  </si>
  <si>
    <t>8202200</t>
  </si>
  <si>
    <t>Содержание и ремонт дорог и инженерных сооружений на них, Иные закупки товаров, работ и услуг для обеспечения государственных (муниципальных) нужд</t>
  </si>
  <si>
    <t>Содержание и ремонт дорог и инженерных сооружений на них, Бюджетные инвестиции</t>
  </si>
  <si>
    <t>8202300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</si>
  <si>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</si>
  <si>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8202400</t>
  </si>
  <si>
    <t>Мероприятияпо исполнению судебного решения по монтажу наплавного моста, Бюджетные инвестиции</t>
  </si>
  <si>
    <t>830</t>
  </si>
  <si>
    <t>Мероприятияпо исполнению судебного решения по монтажу наплавного моста, Исполнение судебных актов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</si>
  <si>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</si>
  <si>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</si>
  <si>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</si>
  <si>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r>
      <t>Распределение</t>
    </r>
    <r>
      <rPr>
        <b/>
        <sz val="10"/>
        <color indexed="8"/>
        <rFont val="Tahoma"/>
        <family val="0"/>
      </rPr>
      <t xml:space="preserve">
бюджетных ассигнований на 2015 год по целевым статьям                                                                                                                         и видам расходов классификации расходов                                                                                                     бюджетов Российской Федерации</t>
    </r>
  </si>
  <si>
    <t>Целевая статья</t>
  </si>
  <si>
    <t>Вид расходов</t>
  </si>
  <si>
    <t>Сумма</t>
  </si>
  <si>
    <t>Муниципальная целевая программа "Оборудование детских игровых (спортивных)  площадок на придомовых территориях многоквартирных домов СГП в 2015году", Иные закупки товаров, работ и услуг для обеспечения государственных (муниципальных) нужд</t>
  </si>
  <si>
    <t>Глава муниципального образования</t>
  </si>
  <si>
    <t>Центральный аппарат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</si>
  <si>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</si>
  <si>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Обеспечение деятельности муниципального казенного учреждения по выполнению функций городского хозяйства</t>
  </si>
  <si>
    <t>Обеспечение деятельности муниципального казенного учреждения в области архитектуры и градостроительства</t>
  </si>
  <si>
    <t>Обеспечение деятельности муниципального казенного учреждения культуры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</si>
  <si>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</si>
  <si>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 xml:space="preserve">Процентные платежи по муниципальному долгу Сортавальского городского поселения
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</si>
  <si>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</si>
  <si>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</si>
  <si>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Реализация прочих функций, связанных с общегосударственными вопросами</t>
  </si>
  <si>
    <t>Мероприятия по присвоению звания "Почетный гражданин города Сортавала"</t>
  </si>
  <si>
    <t>Оценка недвижимости, признание прав и регулирование отношений по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</si>
  <si>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</si>
  <si>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</si>
  <si>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Мероприятия в области жилищного хозяйства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</si>
  <si>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</si>
  <si>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Мероприятия в области коммунального хозяйства, ремонт систем коммунального хозяйства</t>
  </si>
  <si>
    <t>Субсидии муниципальным предприятиям коммунального хозяйства</t>
  </si>
  <si>
    <t>Расходы на реализацию функций в области массвого спорта и физической культуры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</si>
  <si>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</si>
  <si>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</si>
  <si>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</si>
  <si>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</si>
  <si>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Муниципальная целевая программа "Пожарная безопасность и социальная защита на 2014-2016 годы"</t>
  </si>
  <si>
    <t>Муниципальная программа "Адресная социальная помощь"</t>
  </si>
  <si>
    <t xml:space="preserve">Адресная программа "Переселение граждан из аварийного жиилщного фонда с учетом необходимости развития малоэтажного сторительства на территории СГП" </t>
  </si>
  <si>
    <t>Подпрограмма по переселению из аварийного жилищного фонда с учетом необходимости развития малоэтажного строительства на территории Сортавальского городского поселения</t>
  </si>
  <si>
    <t>Муниципальная целевая программа "Оборудование детских игровых (спортивных)  площадок на придомовых территориях многоквартирных домов СГП в 2015году"</t>
  </si>
  <si>
    <t>Содержание и ремонт дорог и инженерных сооружений на них</t>
  </si>
  <si>
    <t>Мероприятия по повышению безопасности дорожного движения</t>
  </si>
  <si>
    <t>Итого расходов</t>
  </si>
  <si>
    <t>Приложение № 8</t>
  </si>
  <si>
    <t>Адресная программа "Переселение граждан из аварийного жилищного фонда с учетом необходимости развития малоэтажного сторительства на территории СГП" , Бюджетные инвестиции</t>
  </si>
  <si>
    <t>Процентные платежи по муниципальному долгу Сортавальского городского поселения, Обслуживание муниципального долга</t>
  </si>
  <si>
    <t>Мероприятия по исполнению судебного решения по монтажу наплавного моста</t>
  </si>
  <si>
    <t>Резервный фонд</t>
  </si>
  <si>
    <t>Резервный фонд администрации Сортавальского городского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</si>
</sst>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0"/>
      <color indexed="8"/>
      <name val="Tahoma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24" borderId="0" xfId="0" applyNumberFormat="1" applyFont="1" applyFill="1" applyAlignment="1">
      <alignment vertical="center" wrapText="1"/>
    </xf>
    <xf numFmtId="0" fontId="8" fillId="24" borderId="10" xfId="0" applyNumberFormat="1" applyFont="1" applyFill="1" applyBorder="1" applyAlignment="1">
      <alignment horizontal="center" vertical="top" wrapText="1"/>
    </xf>
    <xf numFmtId="0" fontId="5" fillId="25" borderId="11" xfId="0" applyNumberFormat="1" applyFont="1" applyFill="1" applyBorder="1" applyAlignment="1">
      <alignment horizontal="center" vertical="top" wrapText="1"/>
    </xf>
    <xf numFmtId="0" fontId="5" fillId="25" borderId="10" xfId="0" applyNumberFormat="1" applyFont="1" applyFill="1" applyBorder="1" applyAlignment="1">
      <alignment horizontal="center" vertical="top" wrapText="1"/>
    </xf>
    <xf numFmtId="0" fontId="8" fillId="24" borderId="12" xfId="0" applyNumberFormat="1" applyFont="1" applyFill="1" applyBorder="1" applyAlignment="1">
      <alignment horizontal="center" vertical="top" wrapText="1"/>
    </xf>
    <xf numFmtId="0" fontId="5" fillId="24" borderId="10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9" fillId="0" borderId="13" xfId="0" applyNumberFormat="1" applyFont="1" applyBorder="1" applyAlignment="1">
      <alignment horizontal="center" vertical="center"/>
    </xf>
    <xf numFmtId="0" fontId="5" fillId="24" borderId="13" xfId="0" applyNumberFormat="1" applyFont="1" applyFill="1" applyBorder="1" applyAlignment="1">
      <alignment vertical="top" wrapText="1"/>
    </xf>
    <xf numFmtId="164" fontId="9" fillId="25" borderId="13" xfId="0" applyNumberFormat="1" applyFont="1" applyFill="1" applyBorder="1" applyAlignment="1">
      <alignment horizontal="center" vertical="top"/>
    </xf>
    <xf numFmtId="164" fontId="0" fillId="0" borderId="13" xfId="0" applyNumberFormat="1" applyFont="1" applyBorder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/>
    </xf>
    <xf numFmtId="0" fontId="5" fillId="24" borderId="14" xfId="0" applyNumberFormat="1" applyFont="1" applyFill="1" applyBorder="1" applyAlignment="1">
      <alignment horizontal="center" vertical="top" wrapText="1"/>
    </xf>
    <xf numFmtId="4" fontId="5" fillId="24" borderId="15" xfId="0" applyNumberFormat="1" applyFont="1" applyFill="1" applyBorder="1" applyAlignment="1">
      <alignment horizontal="right" vertical="top" wrapText="1"/>
    </xf>
    <xf numFmtId="4" fontId="5" fillId="24" borderId="16" xfId="0" applyNumberFormat="1" applyFont="1" applyFill="1" applyBorder="1" applyAlignment="1">
      <alignment horizontal="right" vertical="top" wrapText="1"/>
    </xf>
    <xf numFmtId="0" fontId="8" fillId="24" borderId="10" xfId="0" applyNumberFormat="1" applyFont="1" applyFill="1" applyBorder="1" applyAlignment="1">
      <alignment horizontal="left" vertical="top" wrapText="1"/>
    </xf>
    <xf numFmtId="0" fontId="8" fillId="24" borderId="14" xfId="0" applyNumberFormat="1" applyFont="1" applyFill="1" applyBorder="1" applyAlignment="1">
      <alignment horizontal="center" vertical="top" wrapText="1"/>
    </xf>
    <xf numFmtId="4" fontId="8" fillId="24" borderId="15" xfId="0" applyNumberFormat="1" applyFont="1" applyFill="1" applyBorder="1" applyAlignment="1">
      <alignment horizontal="right" vertical="top" wrapText="1"/>
    </xf>
    <xf numFmtId="4" fontId="8" fillId="24" borderId="16" xfId="0" applyNumberFormat="1" applyFont="1" applyFill="1" applyBorder="1" applyAlignment="1">
      <alignment horizontal="right" vertical="top" wrapText="1"/>
    </xf>
    <xf numFmtId="0" fontId="5" fillId="24" borderId="10" xfId="0" applyNumberFormat="1" applyFont="1" applyFill="1" applyBorder="1" applyAlignment="1">
      <alignment horizontal="left" vertical="top" wrapText="1"/>
    </xf>
    <xf numFmtId="0" fontId="5" fillId="25" borderId="14" xfId="0" applyNumberFormat="1" applyFont="1" applyFill="1" applyBorder="1" applyAlignment="1">
      <alignment horizontal="center" vertical="top" wrapText="1"/>
    </xf>
    <xf numFmtId="4" fontId="5" fillId="25" borderId="15" xfId="0" applyNumberFormat="1" applyFont="1" applyFill="1" applyBorder="1" applyAlignment="1">
      <alignment horizontal="right" vertical="top" wrapText="1"/>
    </xf>
    <xf numFmtId="4" fontId="5" fillId="25" borderId="16" xfId="0" applyNumberFormat="1" applyFont="1" applyFill="1" applyBorder="1" applyAlignment="1">
      <alignment horizontal="right" vertical="top" wrapText="1"/>
    </xf>
    <xf numFmtId="0" fontId="5" fillId="25" borderId="10" xfId="0" applyNumberFormat="1" applyFont="1" applyFill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5" fillId="24" borderId="13" xfId="0" applyNumberFormat="1" applyFont="1" applyFill="1" applyBorder="1" applyAlignment="1">
      <alignment horizontal="center" vertical="top" wrapText="1"/>
    </xf>
    <xf numFmtId="0" fontId="5" fillId="24" borderId="19" xfId="0" applyNumberFormat="1" applyFont="1" applyFill="1" applyBorder="1" applyAlignment="1">
      <alignment horizontal="center" vertical="center" wrapText="1"/>
    </xf>
    <xf numFmtId="0" fontId="5" fillId="24" borderId="2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left" vertical="top" wrapText="1"/>
    </xf>
    <xf numFmtId="0" fontId="8" fillId="24" borderId="12" xfId="0" applyNumberFormat="1" applyFont="1" applyFill="1" applyBorder="1" applyAlignment="1">
      <alignment horizontal="left" vertical="top" wrapText="1"/>
    </xf>
    <xf numFmtId="0" fontId="5" fillId="24" borderId="0" xfId="0" applyNumberFormat="1" applyFont="1" applyFill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 wrapText="1"/>
    </xf>
    <xf numFmtId="0" fontId="8" fillId="24" borderId="21" xfId="0" applyNumberFormat="1" applyFont="1" applyFill="1" applyBorder="1" applyAlignment="1">
      <alignment horizontal="center" vertical="center" wrapText="1"/>
    </xf>
    <xf numFmtId="0" fontId="8" fillId="24" borderId="22" xfId="0" applyNumberFormat="1" applyFont="1" applyFill="1" applyBorder="1" applyAlignment="1">
      <alignment horizontal="center" vertical="center" wrapText="1"/>
    </xf>
    <xf numFmtId="0" fontId="4" fillId="24" borderId="0" xfId="0" applyNumberFormat="1" applyFont="1" applyFill="1" applyAlignment="1">
      <alignment horizontal="left" vertical="top" wrapText="1"/>
    </xf>
    <xf numFmtId="0" fontId="8" fillId="24" borderId="23" xfId="0" applyNumberFormat="1" applyFont="1" applyFill="1" applyBorder="1" applyAlignment="1">
      <alignment horizontal="center" vertical="center" wrapText="1"/>
    </xf>
    <xf numFmtId="0" fontId="5" fillId="25" borderId="24" xfId="0" applyNumberFormat="1" applyFont="1" applyFill="1" applyBorder="1" applyAlignment="1">
      <alignment horizontal="center" vertical="top" wrapText="1"/>
    </xf>
    <xf numFmtId="4" fontId="5" fillId="24" borderId="25" xfId="0" applyNumberFormat="1" applyFont="1" applyFill="1" applyBorder="1" applyAlignment="1">
      <alignment horizontal="right" vertical="top" wrapText="1"/>
    </xf>
    <xf numFmtId="4" fontId="5" fillId="24" borderId="26" xfId="0" applyNumberFormat="1" applyFont="1" applyFill="1" applyBorder="1" applyAlignment="1">
      <alignment horizontal="right" vertical="top" wrapText="1"/>
    </xf>
    <xf numFmtId="0" fontId="6" fillId="24" borderId="0" xfId="0" applyNumberFormat="1" applyFont="1" applyFill="1" applyAlignment="1">
      <alignment horizontal="left" vertical="top" wrapText="1"/>
    </xf>
    <xf numFmtId="0" fontId="0" fillId="0" borderId="0" xfId="0" applyNumberFormat="1" applyAlignment="1">
      <alignment horizontal="left"/>
    </xf>
    <xf numFmtId="0" fontId="8" fillId="24" borderId="27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PageLayoutView="0" workbookViewId="0" topLeftCell="A110">
      <selection activeCell="O110" sqref="O110"/>
    </sheetView>
  </sheetViews>
  <sheetFormatPr defaultColWidth="9.140625" defaultRowHeight="12.75"/>
  <cols>
    <col min="3" max="3" width="14.8515625" style="0" customWidth="1"/>
    <col min="4" max="4" width="8.00390625" style="0" customWidth="1"/>
    <col min="6" max="6" width="15.8515625" style="1" customWidth="1"/>
    <col min="7" max="7" width="6.7109375" style="1" customWidth="1"/>
    <col min="8" max="8" width="4.140625" style="1" customWidth="1"/>
    <col min="9" max="9" width="4.57421875" style="1" hidden="1" customWidth="1"/>
    <col min="10" max="10" width="15.421875" style="1" hidden="1" customWidth="1"/>
    <col min="11" max="11" width="11.8515625" style="0" customWidth="1"/>
  </cols>
  <sheetData>
    <row r="1" spans="4:16" ht="12.75">
      <c r="D1" s="44" t="s">
        <v>168</v>
      </c>
      <c r="E1" s="44"/>
      <c r="F1" s="44"/>
      <c r="G1" s="2"/>
      <c r="H1" s="2"/>
      <c r="I1" s="2"/>
      <c r="J1" s="2"/>
      <c r="K1" s="2"/>
      <c r="L1" s="2"/>
      <c r="M1" s="2"/>
      <c r="N1" s="2"/>
      <c r="O1" s="2"/>
      <c r="P1" s="2"/>
    </row>
    <row r="2" spans="4:16" ht="12.75">
      <c r="D2" s="44" t="s">
        <v>128</v>
      </c>
      <c r="E2" s="44"/>
      <c r="F2" s="44"/>
      <c r="G2" s="44"/>
      <c r="H2" s="44"/>
      <c r="I2" s="2"/>
      <c r="J2" s="2"/>
      <c r="K2" s="2"/>
      <c r="L2" s="2"/>
      <c r="M2" s="2"/>
      <c r="N2" s="2"/>
      <c r="O2" s="2"/>
      <c r="P2" s="2"/>
    </row>
    <row r="3" spans="4:16" ht="12.75">
      <c r="D3" s="44" t="s">
        <v>129</v>
      </c>
      <c r="E3" s="44"/>
      <c r="F3" s="44"/>
      <c r="G3" s="44"/>
      <c r="H3" s="44"/>
      <c r="I3" s="44"/>
      <c r="J3" s="44"/>
      <c r="K3" s="44"/>
      <c r="L3" s="2"/>
      <c r="M3" s="2"/>
      <c r="N3" s="2"/>
      <c r="O3" s="2"/>
      <c r="P3" s="2"/>
    </row>
    <row r="4" spans="4:16" ht="12.75">
      <c r="D4" s="44" t="s">
        <v>130</v>
      </c>
      <c r="E4" s="44"/>
      <c r="F4" s="44"/>
      <c r="G4" s="44"/>
      <c r="H4" s="44"/>
      <c r="I4" s="2"/>
      <c r="J4" s="2"/>
      <c r="K4" s="2"/>
      <c r="L4" s="2"/>
      <c r="M4" s="2"/>
      <c r="N4" s="2"/>
      <c r="O4" s="2"/>
      <c r="P4" s="2"/>
    </row>
    <row r="6" spans="6:18" s="1" customFormat="1" ht="18" customHeight="1">
      <c r="F6"/>
      <c r="G6"/>
      <c r="H6"/>
      <c r="Q6"/>
      <c r="R6"/>
    </row>
    <row r="7" spans="1:18" s="1" customFormat="1" ht="15.75" customHeight="1">
      <c r="A7" s="34" t="s">
        <v>131</v>
      </c>
      <c r="B7" s="34"/>
      <c r="C7" s="34"/>
      <c r="D7" s="34"/>
      <c r="E7" s="34"/>
      <c r="F7" s="34"/>
      <c r="G7" s="34"/>
      <c r="H7" s="34"/>
      <c r="I7" s="34"/>
      <c r="J7" s="34"/>
      <c r="K7" s="3"/>
      <c r="L7" s="3"/>
      <c r="M7" s="3"/>
      <c r="N7" s="3"/>
      <c r="O7" s="3"/>
      <c r="P7" s="3"/>
      <c r="Q7" s="3"/>
      <c r="R7" s="3"/>
    </row>
    <row r="8" spans="1:10" s="1" customFormat="1" ht="15" customHeight="1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s="1" customFormat="1" ht="15.75" customHeight="1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s="1" customFormat="1" ht="15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6:10" s="1" customFormat="1" ht="13.5" customHeight="1" thickBot="1">
      <c r="F11" s="38" t="s">
        <v>0</v>
      </c>
      <c r="G11" s="38"/>
      <c r="H11" s="38"/>
      <c r="I11" s="38"/>
      <c r="J11" s="38"/>
    </row>
    <row r="12" spans="1:11" s="1" customFormat="1" ht="24.75" customHeight="1" thickBot="1">
      <c r="A12" s="36" t="s">
        <v>1</v>
      </c>
      <c r="B12" s="36"/>
      <c r="C12" s="36"/>
      <c r="D12" s="36"/>
      <c r="E12" s="37"/>
      <c r="F12" s="35" t="s">
        <v>132</v>
      </c>
      <c r="G12" s="35" t="s">
        <v>133</v>
      </c>
      <c r="H12" s="35"/>
      <c r="I12" s="39" t="s">
        <v>134</v>
      </c>
      <c r="J12" s="37"/>
      <c r="K12" s="27" t="s">
        <v>134</v>
      </c>
    </row>
    <row r="13" spans="1:11" s="1" customFormat="1" ht="13.5" customHeight="1">
      <c r="A13" s="36"/>
      <c r="B13" s="36"/>
      <c r="C13" s="36"/>
      <c r="D13" s="36"/>
      <c r="E13" s="37"/>
      <c r="F13" s="35"/>
      <c r="G13" s="35"/>
      <c r="H13" s="35"/>
      <c r="I13" s="39"/>
      <c r="J13" s="37"/>
      <c r="K13" s="28"/>
    </row>
    <row r="14" spans="1:11" s="1" customFormat="1" ht="35.25" customHeight="1">
      <c r="A14" s="26" t="s">
        <v>3</v>
      </c>
      <c r="B14" s="26"/>
      <c r="C14" s="26"/>
      <c r="D14" s="26"/>
      <c r="E14" s="26"/>
      <c r="F14" s="5" t="s">
        <v>2</v>
      </c>
      <c r="G14" s="40" t="s">
        <v>0</v>
      </c>
      <c r="H14" s="40"/>
      <c r="I14" s="24">
        <f>I15+I17+I21</f>
        <v>10449200</v>
      </c>
      <c r="J14" s="25"/>
      <c r="K14" s="12">
        <f>I14/1000</f>
        <v>10449.2</v>
      </c>
    </row>
    <row r="15" spans="1:11" s="1" customFormat="1" ht="33" customHeight="1">
      <c r="A15" s="32" t="s">
        <v>136</v>
      </c>
      <c r="B15" s="32"/>
      <c r="C15" s="32"/>
      <c r="D15" s="32"/>
      <c r="E15" s="32"/>
      <c r="F15" s="8" t="s">
        <v>4</v>
      </c>
      <c r="G15" s="15"/>
      <c r="H15" s="15"/>
      <c r="I15" s="16">
        <f>1216200</f>
        <v>1216200</v>
      </c>
      <c r="J15" s="17"/>
      <c r="K15" s="14">
        <f>I15/1000</f>
        <v>1216.2</v>
      </c>
    </row>
    <row r="16" spans="1:11" s="1" customFormat="1" ht="33" customHeight="1">
      <c r="A16" s="18" t="s">
        <v>6</v>
      </c>
      <c r="B16" s="18"/>
      <c r="C16" s="18"/>
      <c r="D16" s="18"/>
      <c r="E16" s="18"/>
      <c r="F16" s="4" t="s">
        <v>4</v>
      </c>
      <c r="G16" s="19" t="s">
        <v>5</v>
      </c>
      <c r="H16" s="19"/>
      <c r="I16" s="20">
        <f>1216200</f>
        <v>1216200</v>
      </c>
      <c r="J16" s="21"/>
      <c r="K16" s="13">
        <f aca="true" t="shared" si="0" ref="K16:K110">I16/1000</f>
        <v>1216.2</v>
      </c>
    </row>
    <row r="17" spans="1:11" s="1" customFormat="1" ht="30.75" customHeight="1">
      <c r="A17" s="22" t="s">
        <v>137</v>
      </c>
      <c r="B17" s="22"/>
      <c r="C17" s="22"/>
      <c r="D17" s="22"/>
      <c r="E17" s="22"/>
      <c r="F17" s="8" t="s">
        <v>7</v>
      </c>
      <c r="G17" s="15"/>
      <c r="H17" s="15"/>
      <c r="I17" s="16">
        <f>I18+I19+I20</f>
        <v>8980300</v>
      </c>
      <c r="J17" s="17"/>
      <c r="K17" s="14">
        <f>K18+K19+K20</f>
        <v>8980.300000000001</v>
      </c>
    </row>
    <row r="18" spans="1:11" s="1" customFormat="1" ht="30.75" customHeight="1">
      <c r="A18" s="18" t="s">
        <v>8</v>
      </c>
      <c r="B18" s="18"/>
      <c r="C18" s="18"/>
      <c r="D18" s="18"/>
      <c r="E18" s="18"/>
      <c r="F18" s="4" t="s">
        <v>7</v>
      </c>
      <c r="G18" s="19" t="s">
        <v>5</v>
      </c>
      <c r="H18" s="19"/>
      <c r="I18" s="20">
        <v>7994600</v>
      </c>
      <c r="J18" s="21"/>
      <c r="K18" s="13">
        <f t="shared" si="0"/>
        <v>7994.6</v>
      </c>
    </row>
    <row r="19" spans="1:11" s="1" customFormat="1" ht="42" customHeight="1">
      <c r="A19" s="18" t="s">
        <v>10</v>
      </c>
      <c r="B19" s="18"/>
      <c r="C19" s="18"/>
      <c r="D19" s="18"/>
      <c r="E19" s="18"/>
      <c r="F19" s="4" t="s">
        <v>7</v>
      </c>
      <c r="G19" s="19" t="s">
        <v>9</v>
      </c>
      <c r="H19" s="19"/>
      <c r="I19" s="20">
        <f>982700</f>
        <v>982700</v>
      </c>
      <c r="J19" s="21"/>
      <c r="K19" s="13">
        <f t="shared" si="0"/>
        <v>982.7</v>
      </c>
    </row>
    <row r="20" spans="1:11" s="1" customFormat="1" ht="29.25" customHeight="1">
      <c r="A20" s="18" t="s">
        <v>12</v>
      </c>
      <c r="B20" s="18"/>
      <c r="C20" s="18"/>
      <c r="D20" s="18"/>
      <c r="E20" s="18"/>
      <c r="F20" s="4" t="s">
        <v>7</v>
      </c>
      <c r="G20" s="19" t="s">
        <v>11</v>
      </c>
      <c r="H20" s="19"/>
      <c r="I20" s="20">
        <f>3000</f>
        <v>3000</v>
      </c>
      <c r="J20" s="21"/>
      <c r="K20" s="13">
        <f t="shared" si="0"/>
        <v>3</v>
      </c>
    </row>
    <row r="21" spans="1:11" s="1" customFormat="1" ht="78" customHeight="1">
      <c r="A21" s="22" t="s">
        <v>138</v>
      </c>
      <c r="B21" s="22"/>
      <c r="C21" s="22"/>
      <c r="D21" s="22"/>
      <c r="E21" s="22"/>
      <c r="F21" s="8" t="s">
        <v>13</v>
      </c>
      <c r="G21" s="15"/>
      <c r="H21" s="15"/>
      <c r="I21" s="16">
        <f>252700</f>
        <v>252700</v>
      </c>
      <c r="J21" s="17"/>
      <c r="K21" s="14">
        <f>I21/1000</f>
        <v>252.7</v>
      </c>
    </row>
    <row r="22" spans="1:11" s="1" customFormat="1" ht="72" customHeight="1">
      <c r="A22" s="18" t="s">
        <v>15</v>
      </c>
      <c r="B22" s="18"/>
      <c r="C22" s="18"/>
      <c r="D22" s="18"/>
      <c r="E22" s="18"/>
      <c r="F22" s="4" t="s">
        <v>13</v>
      </c>
      <c r="G22" s="19" t="s">
        <v>14</v>
      </c>
      <c r="H22" s="19"/>
      <c r="I22" s="20">
        <f>252700</f>
        <v>252700</v>
      </c>
      <c r="J22" s="21"/>
      <c r="K22" s="13">
        <f t="shared" si="0"/>
        <v>252.7</v>
      </c>
    </row>
    <row r="23" spans="1:11" s="1" customFormat="1" ht="36" customHeight="1">
      <c r="A23" s="26" t="s">
        <v>17</v>
      </c>
      <c r="B23" s="26"/>
      <c r="C23" s="26"/>
      <c r="D23" s="26"/>
      <c r="E23" s="26"/>
      <c r="F23" s="6" t="s">
        <v>16</v>
      </c>
      <c r="G23" s="23" t="s">
        <v>0</v>
      </c>
      <c r="H23" s="23"/>
      <c r="I23" s="24">
        <f>I24+I28+I32</f>
        <v>23749000</v>
      </c>
      <c r="J23" s="25"/>
      <c r="K23" s="12">
        <f t="shared" si="0"/>
        <v>23749</v>
      </c>
    </row>
    <row r="24" spans="1:11" s="1" customFormat="1" ht="43.5" customHeight="1">
      <c r="A24" s="22" t="s">
        <v>139</v>
      </c>
      <c r="B24" s="22"/>
      <c r="C24" s="22"/>
      <c r="D24" s="22"/>
      <c r="E24" s="22"/>
      <c r="F24" s="8" t="s">
        <v>18</v>
      </c>
      <c r="G24" s="15"/>
      <c r="H24" s="15"/>
      <c r="I24" s="16">
        <f>I25+I26+I27</f>
        <v>4004000</v>
      </c>
      <c r="J24" s="17"/>
      <c r="K24" s="14">
        <f>K25+K26+K27</f>
        <v>4004</v>
      </c>
    </row>
    <row r="25" spans="1:11" s="1" customFormat="1" ht="54.75" customHeight="1">
      <c r="A25" s="18" t="s">
        <v>20</v>
      </c>
      <c r="B25" s="18"/>
      <c r="C25" s="18"/>
      <c r="D25" s="18"/>
      <c r="E25" s="18"/>
      <c r="F25" s="4" t="s">
        <v>18</v>
      </c>
      <c r="G25" s="19" t="s">
        <v>19</v>
      </c>
      <c r="H25" s="19"/>
      <c r="I25" s="20">
        <f>3053600</f>
        <v>3053600</v>
      </c>
      <c r="J25" s="21"/>
      <c r="K25" s="13">
        <f t="shared" si="0"/>
        <v>3053.6</v>
      </c>
    </row>
    <row r="26" spans="1:11" s="1" customFormat="1" ht="58.5" customHeight="1">
      <c r="A26" s="18" t="s">
        <v>21</v>
      </c>
      <c r="B26" s="18"/>
      <c r="C26" s="18"/>
      <c r="D26" s="18"/>
      <c r="E26" s="18"/>
      <c r="F26" s="4" t="s">
        <v>18</v>
      </c>
      <c r="G26" s="19" t="s">
        <v>9</v>
      </c>
      <c r="H26" s="19"/>
      <c r="I26" s="20">
        <v>938500</v>
      </c>
      <c r="J26" s="21"/>
      <c r="K26" s="13">
        <f t="shared" si="0"/>
        <v>938.5</v>
      </c>
    </row>
    <row r="27" spans="1:11" s="1" customFormat="1" ht="48" customHeight="1">
      <c r="A27" s="18" t="s">
        <v>22</v>
      </c>
      <c r="B27" s="18"/>
      <c r="C27" s="18"/>
      <c r="D27" s="18"/>
      <c r="E27" s="18"/>
      <c r="F27" s="4" t="s">
        <v>18</v>
      </c>
      <c r="G27" s="19" t="s">
        <v>11</v>
      </c>
      <c r="H27" s="19"/>
      <c r="I27" s="20">
        <f>11900</f>
        <v>11900</v>
      </c>
      <c r="J27" s="21"/>
      <c r="K27" s="13">
        <f t="shared" si="0"/>
        <v>11.9</v>
      </c>
    </row>
    <row r="28" spans="1:11" s="1" customFormat="1" ht="45.75" customHeight="1">
      <c r="A28" s="22" t="s">
        <v>140</v>
      </c>
      <c r="B28" s="22"/>
      <c r="C28" s="22"/>
      <c r="D28" s="22"/>
      <c r="E28" s="22"/>
      <c r="F28" s="8" t="s">
        <v>23</v>
      </c>
      <c r="G28" s="15"/>
      <c r="H28" s="15"/>
      <c r="I28" s="16">
        <f>I29+I30+I31</f>
        <v>5281000</v>
      </c>
      <c r="J28" s="17"/>
      <c r="K28" s="14">
        <f>K29+K30+K31</f>
        <v>5281</v>
      </c>
    </row>
    <row r="29" spans="1:11" s="1" customFormat="1" ht="55.5" customHeight="1">
      <c r="A29" s="18" t="s">
        <v>24</v>
      </c>
      <c r="B29" s="18"/>
      <c r="C29" s="18"/>
      <c r="D29" s="18"/>
      <c r="E29" s="18"/>
      <c r="F29" s="4" t="s">
        <v>23</v>
      </c>
      <c r="G29" s="19" t="s">
        <v>19</v>
      </c>
      <c r="H29" s="19"/>
      <c r="I29" s="20">
        <f>4421000</f>
        <v>4421000</v>
      </c>
      <c r="J29" s="21"/>
      <c r="K29" s="13">
        <f t="shared" si="0"/>
        <v>4421</v>
      </c>
    </row>
    <row r="30" spans="1:11" s="1" customFormat="1" ht="57.75" customHeight="1">
      <c r="A30" s="18" t="s">
        <v>25</v>
      </c>
      <c r="B30" s="18"/>
      <c r="C30" s="18"/>
      <c r="D30" s="18"/>
      <c r="E30" s="18"/>
      <c r="F30" s="4" t="s">
        <v>23</v>
      </c>
      <c r="G30" s="19" t="s">
        <v>9</v>
      </c>
      <c r="H30" s="19"/>
      <c r="I30" s="20">
        <f>858900</f>
        <v>858900</v>
      </c>
      <c r="J30" s="21"/>
      <c r="K30" s="13">
        <f t="shared" si="0"/>
        <v>858.9</v>
      </c>
    </row>
    <row r="31" spans="1:11" s="1" customFormat="1" ht="57" customHeight="1">
      <c r="A31" s="18" t="s">
        <v>26</v>
      </c>
      <c r="B31" s="18"/>
      <c r="C31" s="18"/>
      <c r="D31" s="18"/>
      <c r="E31" s="18"/>
      <c r="F31" s="4" t="s">
        <v>23</v>
      </c>
      <c r="G31" s="19" t="s">
        <v>11</v>
      </c>
      <c r="H31" s="19"/>
      <c r="I31" s="20">
        <f>1100</f>
        <v>1100</v>
      </c>
      <c r="J31" s="21"/>
      <c r="K31" s="13">
        <f t="shared" si="0"/>
        <v>1.1</v>
      </c>
    </row>
    <row r="32" spans="1:11" s="1" customFormat="1" ht="43.5" customHeight="1">
      <c r="A32" s="22" t="s">
        <v>141</v>
      </c>
      <c r="B32" s="22"/>
      <c r="C32" s="22"/>
      <c r="D32" s="22"/>
      <c r="E32" s="22"/>
      <c r="F32" s="8" t="s">
        <v>27</v>
      </c>
      <c r="G32" s="15"/>
      <c r="H32" s="15"/>
      <c r="I32" s="16">
        <f>I33+I34+I35</f>
        <v>14464000</v>
      </c>
      <c r="J32" s="17"/>
      <c r="K32" s="14">
        <f>K33+K34+K35</f>
        <v>14464</v>
      </c>
    </row>
    <row r="33" spans="1:11" s="1" customFormat="1" ht="43.5" customHeight="1">
      <c r="A33" s="18" t="s">
        <v>28</v>
      </c>
      <c r="B33" s="18"/>
      <c r="C33" s="18"/>
      <c r="D33" s="18"/>
      <c r="E33" s="18"/>
      <c r="F33" s="4" t="s">
        <v>27</v>
      </c>
      <c r="G33" s="19" t="s">
        <v>19</v>
      </c>
      <c r="H33" s="19"/>
      <c r="I33" s="20">
        <f>12001900</f>
        <v>12001900</v>
      </c>
      <c r="J33" s="21"/>
      <c r="K33" s="13">
        <f t="shared" si="0"/>
        <v>12001.9</v>
      </c>
    </row>
    <row r="34" spans="1:11" s="1" customFormat="1" ht="57.75" customHeight="1">
      <c r="A34" s="18" t="s">
        <v>29</v>
      </c>
      <c r="B34" s="18"/>
      <c r="C34" s="18"/>
      <c r="D34" s="18"/>
      <c r="E34" s="18"/>
      <c r="F34" s="4" t="s">
        <v>27</v>
      </c>
      <c r="G34" s="19" t="s">
        <v>9</v>
      </c>
      <c r="H34" s="19"/>
      <c r="I34" s="20">
        <f>2458100</f>
        <v>2458100</v>
      </c>
      <c r="J34" s="21"/>
      <c r="K34" s="13">
        <f t="shared" si="0"/>
        <v>2458.1</v>
      </c>
    </row>
    <row r="35" spans="1:11" s="1" customFormat="1" ht="44.25" customHeight="1">
      <c r="A35" s="18" t="s">
        <v>30</v>
      </c>
      <c r="B35" s="18"/>
      <c r="C35" s="18"/>
      <c r="D35" s="18"/>
      <c r="E35" s="18"/>
      <c r="F35" s="4" t="s">
        <v>27</v>
      </c>
      <c r="G35" s="19" t="s">
        <v>11</v>
      </c>
      <c r="H35" s="19"/>
      <c r="I35" s="20">
        <f>4000</f>
        <v>4000</v>
      </c>
      <c r="J35" s="21"/>
      <c r="K35" s="13">
        <f t="shared" si="0"/>
        <v>4</v>
      </c>
    </row>
    <row r="36" spans="1:11" s="1" customFormat="1" ht="25.5" customHeight="1">
      <c r="A36" s="26" t="s">
        <v>32</v>
      </c>
      <c r="B36" s="26"/>
      <c r="C36" s="26"/>
      <c r="D36" s="26"/>
      <c r="E36" s="26"/>
      <c r="F36" s="6" t="s">
        <v>31</v>
      </c>
      <c r="G36" s="23" t="s">
        <v>0</v>
      </c>
      <c r="H36" s="23"/>
      <c r="I36" s="24">
        <v>1103400</v>
      </c>
      <c r="J36" s="25"/>
      <c r="K36" s="12">
        <f t="shared" si="0"/>
        <v>1103.4</v>
      </c>
    </row>
    <row r="37" spans="1:11" s="1" customFormat="1" ht="45" customHeight="1">
      <c r="A37" s="18" t="s">
        <v>33</v>
      </c>
      <c r="B37" s="18"/>
      <c r="C37" s="18"/>
      <c r="D37" s="18"/>
      <c r="E37" s="18"/>
      <c r="F37" s="4" t="s">
        <v>31</v>
      </c>
      <c r="G37" s="19" t="s">
        <v>9</v>
      </c>
      <c r="H37" s="19"/>
      <c r="I37" s="20">
        <v>1103400</v>
      </c>
      <c r="J37" s="21"/>
      <c r="K37" s="13">
        <f t="shared" si="0"/>
        <v>1103.4</v>
      </c>
    </row>
    <row r="38" spans="1:11" s="1" customFormat="1" ht="26.25" customHeight="1">
      <c r="A38" s="26" t="s">
        <v>35</v>
      </c>
      <c r="B38" s="26"/>
      <c r="C38" s="26"/>
      <c r="D38" s="26"/>
      <c r="E38" s="26"/>
      <c r="F38" s="6" t="s">
        <v>34</v>
      </c>
      <c r="G38" s="23" t="s">
        <v>0</v>
      </c>
      <c r="H38" s="23"/>
      <c r="I38" s="24">
        <v>85000</v>
      </c>
      <c r="J38" s="25"/>
      <c r="K38" s="12">
        <f t="shared" si="0"/>
        <v>85</v>
      </c>
    </row>
    <row r="39" spans="1:11" s="1" customFormat="1" ht="63" customHeight="1">
      <c r="A39" s="22" t="s">
        <v>142</v>
      </c>
      <c r="B39" s="22"/>
      <c r="C39" s="22"/>
      <c r="D39" s="22"/>
      <c r="E39" s="22"/>
      <c r="F39" s="8" t="s">
        <v>36</v>
      </c>
      <c r="G39" s="15"/>
      <c r="H39" s="15"/>
      <c r="I39" s="16">
        <v>85000</v>
      </c>
      <c r="J39" s="17"/>
      <c r="K39" s="14">
        <f>I39/1000</f>
        <v>85</v>
      </c>
    </row>
    <row r="40" spans="1:11" s="1" customFormat="1" ht="62.25" customHeight="1">
      <c r="A40" s="18" t="s">
        <v>38</v>
      </c>
      <c r="B40" s="18"/>
      <c r="C40" s="18"/>
      <c r="D40" s="18"/>
      <c r="E40" s="18"/>
      <c r="F40" s="4" t="s">
        <v>36</v>
      </c>
      <c r="G40" s="19" t="s">
        <v>37</v>
      </c>
      <c r="H40" s="19"/>
      <c r="I40" s="20">
        <v>85000</v>
      </c>
      <c r="J40" s="21"/>
      <c r="K40" s="13">
        <f t="shared" si="0"/>
        <v>85</v>
      </c>
    </row>
    <row r="41" spans="1:11" s="1" customFormat="1" ht="29.25" customHeight="1">
      <c r="A41" s="26" t="s">
        <v>40</v>
      </c>
      <c r="B41" s="26"/>
      <c r="C41" s="26"/>
      <c r="D41" s="26"/>
      <c r="E41" s="26"/>
      <c r="F41" s="6" t="s">
        <v>39</v>
      </c>
      <c r="G41" s="23" t="s">
        <v>0</v>
      </c>
      <c r="H41" s="23"/>
      <c r="I41" s="24">
        <f>1300000</f>
        <v>1300000</v>
      </c>
      <c r="J41" s="25"/>
      <c r="K41" s="12">
        <f t="shared" si="0"/>
        <v>1300</v>
      </c>
    </row>
    <row r="42" spans="1:11" s="1" customFormat="1" ht="30.75" customHeight="1">
      <c r="A42" s="22" t="s">
        <v>143</v>
      </c>
      <c r="B42" s="22"/>
      <c r="C42" s="22"/>
      <c r="D42" s="22"/>
      <c r="E42" s="22"/>
      <c r="F42" s="8" t="s">
        <v>41</v>
      </c>
      <c r="G42" s="15"/>
      <c r="H42" s="15"/>
      <c r="I42" s="16">
        <f>1300000</f>
        <v>1300000</v>
      </c>
      <c r="J42" s="17"/>
      <c r="K42" s="14">
        <f>I42/1000</f>
        <v>1300</v>
      </c>
    </row>
    <row r="43" spans="1:11" s="1" customFormat="1" ht="49.5" customHeight="1">
      <c r="A43" s="18" t="s">
        <v>170</v>
      </c>
      <c r="B43" s="18"/>
      <c r="C43" s="18"/>
      <c r="D43" s="18"/>
      <c r="E43" s="18"/>
      <c r="F43" s="4" t="s">
        <v>41</v>
      </c>
      <c r="G43" s="19" t="s">
        <v>42</v>
      </c>
      <c r="H43" s="19"/>
      <c r="I43" s="20">
        <f>1300000</f>
        <v>1300000</v>
      </c>
      <c r="J43" s="21"/>
      <c r="K43" s="13">
        <f t="shared" si="0"/>
        <v>1300</v>
      </c>
    </row>
    <row r="44" spans="1:11" s="1" customFormat="1" ht="34.5" customHeight="1">
      <c r="A44" s="26" t="s">
        <v>44</v>
      </c>
      <c r="B44" s="26"/>
      <c r="C44" s="26"/>
      <c r="D44" s="26"/>
      <c r="E44" s="26"/>
      <c r="F44" s="6" t="s">
        <v>43</v>
      </c>
      <c r="G44" s="23" t="s">
        <v>0</v>
      </c>
      <c r="H44" s="23"/>
      <c r="I44" s="24">
        <f>I45+I47+I49+I51</f>
        <v>498200</v>
      </c>
      <c r="J44" s="25"/>
      <c r="K44" s="12">
        <f t="shared" si="0"/>
        <v>498.2</v>
      </c>
    </row>
    <row r="45" spans="1:11" s="1" customFormat="1" ht="45.75" customHeight="1">
      <c r="A45" s="22" t="s">
        <v>144</v>
      </c>
      <c r="B45" s="22"/>
      <c r="C45" s="22"/>
      <c r="D45" s="22"/>
      <c r="E45" s="22"/>
      <c r="F45" s="8" t="s">
        <v>45</v>
      </c>
      <c r="G45" s="15"/>
      <c r="H45" s="15"/>
      <c r="I45" s="16">
        <f>84000</f>
        <v>84000</v>
      </c>
      <c r="J45" s="17"/>
      <c r="K45" s="14">
        <f>I45/1000</f>
        <v>84</v>
      </c>
    </row>
    <row r="46" spans="1:11" s="1" customFormat="1" ht="58.5" customHeight="1">
      <c r="A46" s="18" t="s">
        <v>46</v>
      </c>
      <c r="B46" s="18"/>
      <c r="C46" s="18"/>
      <c r="D46" s="18"/>
      <c r="E46" s="18"/>
      <c r="F46" s="4" t="s">
        <v>45</v>
      </c>
      <c r="G46" s="19" t="s">
        <v>9</v>
      </c>
      <c r="H46" s="19"/>
      <c r="I46" s="20">
        <f>84000</f>
        <v>84000</v>
      </c>
      <c r="J46" s="21"/>
      <c r="K46" s="13">
        <f t="shared" si="0"/>
        <v>84</v>
      </c>
    </row>
    <row r="47" spans="1:11" s="1" customFormat="1" ht="43.5" customHeight="1">
      <c r="A47" s="22" t="s">
        <v>145</v>
      </c>
      <c r="B47" s="22"/>
      <c r="C47" s="22"/>
      <c r="D47" s="22"/>
      <c r="E47" s="22"/>
      <c r="F47" s="8" t="s">
        <v>47</v>
      </c>
      <c r="G47" s="15"/>
      <c r="H47" s="15"/>
      <c r="I47" s="16">
        <v>358500</v>
      </c>
      <c r="J47" s="17"/>
      <c r="K47" s="14">
        <f>I47/1000</f>
        <v>358.5</v>
      </c>
    </row>
    <row r="48" spans="1:11" s="1" customFormat="1" ht="60.75" customHeight="1">
      <c r="A48" s="18" t="s">
        <v>48</v>
      </c>
      <c r="B48" s="18"/>
      <c r="C48" s="18"/>
      <c r="D48" s="18"/>
      <c r="E48" s="18"/>
      <c r="F48" s="4" t="s">
        <v>47</v>
      </c>
      <c r="G48" s="19" t="s">
        <v>9</v>
      </c>
      <c r="H48" s="19"/>
      <c r="I48" s="20">
        <v>358500</v>
      </c>
      <c r="J48" s="21"/>
      <c r="K48" s="13">
        <f t="shared" si="0"/>
        <v>358.5</v>
      </c>
    </row>
    <row r="49" spans="1:11" s="1" customFormat="1" ht="39" customHeight="1">
      <c r="A49" s="22" t="s">
        <v>146</v>
      </c>
      <c r="B49" s="22"/>
      <c r="C49" s="22"/>
      <c r="D49" s="22"/>
      <c r="E49" s="22"/>
      <c r="F49" s="8" t="s">
        <v>49</v>
      </c>
      <c r="G49" s="15"/>
      <c r="H49" s="15"/>
      <c r="I49" s="16">
        <f>44200</f>
        <v>44200</v>
      </c>
      <c r="J49" s="17"/>
      <c r="K49" s="14">
        <f>I49/1000</f>
        <v>44.2</v>
      </c>
    </row>
    <row r="50" spans="1:11" s="1" customFormat="1" ht="59.25" customHeight="1">
      <c r="A50" s="18" t="s">
        <v>50</v>
      </c>
      <c r="B50" s="18"/>
      <c r="C50" s="18"/>
      <c r="D50" s="18"/>
      <c r="E50" s="18"/>
      <c r="F50" s="4" t="s">
        <v>49</v>
      </c>
      <c r="G50" s="19" t="s">
        <v>9</v>
      </c>
      <c r="H50" s="19"/>
      <c r="I50" s="20">
        <f>44200</f>
        <v>44200</v>
      </c>
      <c r="J50" s="21"/>
      <c r="K50" s="13">
        <f t="shared" si="0"/>
        <v>44.2</v>
      </c>
    </row>
    <row r="51" spans="1:11" s="1" customFormat="1" ht="39" customHeight="1">
      <c r="A51" s="22" t="s">
        <v>147</v>
      </c>
      <c r="B51" s="22"/>
      <c r="C51" s="22"/>
      <c r="D51" s="22"/>
      <c r="E51" s="22"/>
      <c r="F51" s="8" t="s">
        <v>51</v>
      </c>
      <c r="G51" s="15"/>
      <c r="H51" s="15"/>
      <c r="I51" s="16">
        <f>11500</f>
        <v>11500</v>
      </c>
      <c r="J51" s="17"/>
      <c r="K51" s="14">
        <f>I51/1000</f>
        <v>11.5</v>
      </c>
    </row>
    <row r="52" spans="1:11" s="1" customFormat="1" ht="44.25" customHeight="1">
      <c r="A52" s="18" t="s">
        <v>53</v>
      </c>
      <c r="B52" s="18"/>
      <c r="C52" s="18"/>
      <c r="D52" s="18"/>
      <c r="E52" s="18"/>
      <c r="F52" s="4" t="s">
        <v>51</v>
      </c>
      <c r="G52" s="19" t="s">
        <v>52</v>
      </c>
      <c r="H52" s="19"/>
      <c r="I52" s="20">
        <f>11500</f>
        <v>11500</v>
      </c>
      <c r="J52" s="21"/>
      <c r="K52" s="13">
        <f t="shared" si="0"/>
        <v>11.5</v>
      </c>
    </row>
    <row r="53" spans="1:11" s="1" customFormat="1" ht="46.5" customHeight="1">
      <c r="A53" s="26" t="s">
        <v>55</v>
      </c>
      <c r="B53" s="26"/>
      <c r="C53" s="26"/>
      <c r="D53" s="26"/>
      <c r="E53" s="26"/>
      <c r="F53" s="6" t="s">
        <v>54</v>
      </c>
      <c r="G53" s="23" t="s">
        <v>0</v>
      </c>
      <c r="H53" s="23"/>
      <c r="I53" s="24">
        <f>1700300</f>
        <v>1700300</v>
      </c>
      <c r="J53" s="25"/>
      <c r="K53" s="12">
        <f t="shared" si="0"/>
        <v>1700.3</v>
      </c>
    </row>
    <row r="54" spans="1:11" s="1" customFormat="1" ht="51.75" customHeight="1">
      <c r="A54" s="22" t="s">
        <v>148</v>
      </c>
      <c r="B54" s="22"/>
      <c r="C54" s="22"/>
      <c r="D54" s="22"/>
      <c r="E54" s="22"/>
      <c r="F54" s="8" t="s">
        <v>56</v>
      </c>
      <c r="G54" s="15"/>
      <c r="H54" s="15"/>
      <c r="I54" s="16">
        <f>1575300</f>
        <v>1575300</v>
      </c>
      <c r="J54" s="17"/>
      <c r="K54" s="14">
        <f>K55+K56</f>
        <v>1700.3</v>
      </c>
    </row>
    <row r="55" spans="1:11" s="1" customFormat="1" ht="62.25" customHeight="1">
      <c r="A55" s="18" t="s">
        <v>57</v>
      </c>
      <c r="B55" s="18"/>
      <c r="C55" s="18"/>
      <c r="D55" s="18"/>
      <c r="E55" s="18"/>
      <c r="F55" s="4" t="s">
        <v>56</v>
      </c>
      <c r="G55" s="19" t="s">
        <v>9</v>
      </c>
      <c r="H55" s="19"/>
      <c r="I55" s="20">
        <f>1575300</f>
        <v>1575300</v>
      </c>
      <c r="J55" s="21"/>
      <c r="K55" s="13">
        <f t="shared" si="0"/>
        <v>1575.3</v>
      </c>
    </row>
    <row r="56" spans="1:11" s="1" customFormat="1" ht="57" customHeight="1">
      <c r="A56" s="18" t="s">
        <v>58</v>
      </c>
      <c r="B56" s="18"/>
      <c r="C56" s="18"/>
      <c r="D56" s="18"/>
      <c r="E56" s="18"/>
      <c r="F56" s="4" t="s">
        <v>56</v>
      </c>
      <c r="G56" s="19" t="s">
        <v>11</v>
      </c>
      <c r="H56" s="19"/>
      <c r="I56" s="20">
        <f>125000</f>
        <v>125000</v>
      </c>
      <c r="J56" s="21"/>
      <c r="K56" s="13">
        <f t="shared" si="0"/>
        <v>125</v>
      </c>
    </row>
    <row r="57" spans="1:11" s="1" customFormat="1" ht="44.25" customHeight="1">
      <c r="A57" s="26" t="s">
        <v>60</v>
      </c>
      <c r="B57" s="26"/>
      <c r="C57" s="26"/>
      <c r="D57" s="26"/>
      <c r="E57" s="26"/>
      <c r="F57" s="6" t="s">
        <v>59</v>
      </c>
      <c r="G57" s="23" t="s">
        <v>0</v>
      </c>
      <c r="H57" s="23"/>
      <c r="I57" s="24">
        <f>50000</f>
        <v>50000</v>
      </c>
      <c r="J57" s="25"/>
      <c r="K57" s="12">
        <f t="shared" si="0"/>
        <v>50</v>
      </c>
    </row>
    <row r="58" spans="1:11" s="1" customFormat="1" ht="50.25" customHeight="1">
      <c r="A58" s="22" t="s">
        <v>149</v>
      </c>
      <c r="B58" s="22"/>
      <c r="C58" s="22"/>
      <c r="D58" s="22"/>
      <c r="E58" s="22"/>
      <c r="F58" s="8" t="s">
        <v>61</v>
      </c>
      <c r="G58" s="15"/>
      <c r="H58" s="15"/>
      <c r="I58" s="16">
        <f>50000</f>
        <v>50000</v>
      </c>
      <c r="J58" s="17"/>
      <c r="K58" s="14">
        <f>I58/1000</f>
        <v>50</v>
      </c>
    </row>
    <row r="59" spans="1:11" s="1" customFormat="1" ht="62.25" customHeight="1">
      <c r="A59" s="18" t="s">
        <v>62</v>
      </c>
      <c r="B59" s="18"/>
      <c r="C59" s="18"/>
      <c r="D59" s="18"/>
      <c r="E59" s="18"/>
      <c r="F59" s="4" t="s">
        <v>61</v>
      </c>
      <c r="G59" s="19" t="s">
        <v>9</v>
      </c>
      <c r="H59" s="19"/>
      <c r="I59" s="20">
        <f>50000</f>
        <v>50000</v>
      </c>
      <c r="J59" s="21"/>
      <c r="K59" s="13">
        <f t="shared" si="0"/>
        <v>50</v>
      </c>
    </row>
    <row r="60" spans="1:11" s="1" customFormat="1" ht="28.5" customHeight="1">
      <c r="A60" s="26" t="s">
        <v>64</v>
      </c>
      <c r="B60" s="26"/>
      <c r="C60" s="26"/>
      <c r="D60" s="26"/>
      <c r="E60" s="26"/>
      <c r="F60" s="6" t="s">
        <v>63</v>
      </c>
      <c r="G60" s="23" t="s">
        <v>0</v>
      </c>
      <c r="H60" s="23"/>
      <c r="I60" s="24">
        <f>2000</f>
        <v>2000</v>
      </c>
      <c r="J60" s="25"/>
      <c r="K60" s="12">
        <f t="shared" si="0"/>
        <v>2</v>
      </c>
    </row>
    <row r="61" spans="1:11" s="1" customFormat="1" ht="51" customHeight="1">
      <c r="A61" s="22" t="s">
        <v>150</v>
      </c>
      <c r="B61" s="22"/>
      <c r="C61" s="22"/>
      <c r="D61" s="22"/>
      <c r="E61" s="22"/>
      <c r="F61" s="8" t="s">
        <v>65</v>
      </c>
      <c r="G61" s="15"/>
      <c r="H61" s="15"/>
      <c r="I61" s="16">
        <f>2000</f>
        <v>2000</v>
      </c>
      <c r="J61" s="17"/>
      <c r="K61" s="14">
        <f>I61/1000</f>
        <v>2</v>
      </c>
    </row>
    <row r="62" spans="1:11" s="1" customFormat="1" ht="72" customHeight="1">
      <c r="A62" s="18" t="s">
        <v>66</v>
      </c>
      <c r="B62" s="18"/>
      <c r="C62" s="18"/>
      <c r="D62" s="18"/>
      <c r="E62" s="18"/>
      <c r="F62" s="4" t="s">
        <v>65</v>
      </c>
      <c r="G62" s="19" t="s">
        <v>9</v>
      </c>
      <c r="H62" s="19"/>
      <c r="I62" s="20">
        <f>2000</f>
        <v>2000</v>
      </c>
      <c r="J62" s="21"/>
      <c r="K62" s="13">
        <f t="shared" si="0"/>
        <v>2</v>
      </c>
    </row>
    <row r="63" spans="1:11" s="1" customFormat="1" ht="38.25" customHeight="1">
      <c r="A63" s="26" t="s">
        <v>68</v>
      </c>
      <c r="B63" s="26"/>
      <c r="C63" s="26"/>
      <c r="D63" s="26"/>
      <c r="E63" s="26"/>
      <c r="F63" s="6" t="s">
        <v>67</v>
      </c>
      <c r="G63" s="23" t="s">
        <v>0</v>
      </c>
      <c r="H63" s="23"/>
      <c r="I63" s="24">
        <f>2000000</f>
        <v>2000000</v>
      </c>
      <c r="J63" s="25"/>
      <c r="K63" s="12">
        <f t="shared" si="0"/>
        <v>2000</v>
      </c>
    </row>
    <row r="64" spans="1:11" s="1" customFormat="1" ht="48.75" customHeight="1">
      <c r="A64" s="18" t="s">
        <v>69</v>
      </c>
      <c r="B64" s="18"/>
      <c r="C64" s="18"/>
      <c r="D64" s="18"/>
      <c r="E64" s="18"/>
      <c r="F64" s="4" t="s">
        <v>67</v>
      </c>
      <c r="G64" s="19" t="s">
        <v>9</v>
      </c>
      <c r="H64" s="19"/>
      <c r="I64" s="20">
        <f>2000000</f>
        <v>2000000</v>
      </c>
      <c r="J64" s="21"/>
      <c r="K64" s="13">
        <f t="shared" si="0"/>
        <v>2000</v>
      </c>
    </row>
    <row r="65" spans="1:11" s="1" customFormat="1" ht="26.25" customHeight="1">
      <c r="A65" s="26" t="s">
        <v>71</v>
      </c>
      <c r="B65" s="26"/>
      <c r="C65" s="26"/>
      <c r="D65" s="26"/>
      <c r="E65" s="26"/>
      <c r="F65" s="6" t="s">
        <v>70</v>
      </c>
      <c r="G65" s="23" t="s">
        <v>0</v>
      </c>
      <c r="H65" s="23"/>
      <c r="I65" s="24">
        <f>6650800</f>
        <v>6650800</v>
      </c>
      <c r="J65" s="25"/>
      <c r="K65" s="12">
        <f t="shared" si="0"/>
        <v>6650.8</v>
      </c>
    </row>
    <row r="66" spans="1:11" s="1" customFormat="1" ht="28.5" customHeight="1">
      <c r="A66" s="22" t="s">
        <v>151</v>
      </c>
      <c r="B66" s="22"/>
      <c r="C66" s="22"/>
      <c r="D66" s="22"/>
      <c r="E66" s="22"/>
      <c r="F66" s="8" t="s">
        <v>72</v>
      </c>
      <c r="G66" s="15"/>
      <c r="H66" s="15"/>
      <c r="I66" s="16">
        <f>5000800</f>
        <v>5000800</v>
      </c>
      <c r="J66" s="17"/>
      <c r="K66" s="14">
        <f>K67+K68</f>
        <v>5600.8</v>
      </c>
    </row>
    <row r="67" spans="1:11" s="1" customFormat="1" ht="51.75" customHeight="1">
      <c r="A67" s="18" t="s">
        <v>73</v>
      </c>
      <c r="B67" s="18"/>
      <c r="C67" s="18"/>
      <c r="D67" s="18"/>
      <c r="E67" s="18"/>
      <c r="F67" s="4" t="s">
        <v>72</v>
      </c>
      <c r="G67" s="19" t="s">
        <v>9</v>
      </c>
      <c r="H67" s="19"/>
      <c r="I67" s="20">
        <f>5000800</f>
        <v>5000800</v>
      </c>
      <c r="J67" s="21"/>
      <c r="K67" s="13">
        <f t="shared" si="0"/>
        <v>5000.8</v>
      </c>
    </row>
    <row r="68" spans="1:11" s="1" customFormat="1" ht="109.5" customHeight="1">
      <c r="A68" s="18" t="s">
        <v>75</v>
      </c>
      <c r="B68" s="18"/>
      <c r="C68" s="18"/>
      <c r="D68" s="18"/>
      <c r="E68" s="18"/>
      <c r="F68" s="4" t="s">
        <v>72</v>
      </c>
      <c r="G68" s="19" t="s">
        <v>74</v>
      </c>
      <c r="H68" s="19"/>
      <c r="I68" s="20">
        <f>600000</f>
        <v>600000</v>
      </c>
      <c r="J68" s="21"/>
      <c r="K68" s="13">
        <f t="shared" si="0"/>
        <v>600</v>
      </c>
    </row>
    <row r="69" spans="1:11" s="1" customFormat="1" ht="60.75" customHeight="1">
      <c r="A69" s="22" t="s">
        <v>152</v>
      </c>
      <c r="B69" s="22"/>
      <c r="C69" s="22"/>
      <c r="D69" s="22"/>
      <c r="E69" s="22"/>
      <c r="F69" s="8" t="s">
        <v>76</v>
      </c>
      <c r="G69" s="15"/>
      <c r="H69" s="15"/>
      <c r="I69" s="16">
        <f>1050000</f>
        <v>1050000</v>
      </c>
      <c r="J69" s="17"/>
      <c r="K69" s="14">
        <f>I69/1000</f>
        <v>1050</v>
      </c>
    </row>
    <row r="70" spans="1:11" s="1" customFormat="1" ht="72.75" customHeight="1">
      <c r="A70" s="18" t="s">
        <v>77</v>
      </c>
      <c r="B70" s="18"/>
      <c r="C70" s="18"/>
      <c r="D70" s="18"/>
      <c r="E70" s="18"/>
      <c r="F70" s="4" t="s">
        <v>76</v>
      </c>
      <c r="G70" s="19" t="s">
        <v>9</v>
      </c>
      <c r="H70" s="19"/>
      <c r="I70" s="20">
        <f>1050000</f>
        <v>1050000</v>
      </c>
      <c r="J70" s="21"/>
      <c r="K70" s="13">
        <f t="shared" si="0"/>
        <v>1050</v>
      </c>
    </row>
    <row r="71" spans="1:11" s="1" customFormat="1" ht="26.25" customHeight="1">
      <c r="A71" s="26" t="s">
        <v>79</v>
      </c>
      <c r="B71" s="26"/>
      <c r="C71" s="26"/>
      <c r="D71" s="26"/>
      <c r="E71" s="26"/>
      <c r="F71" s="6" t="s">
        <v>78</v>
      </c>
      <c r="G71" s="23" t="s">
        <v>0</v>
      </c>
      <c r="H71" s="23"/>
      <c r="I71" s="24">
        <f>9143000</f>
        <v>9143000</v>
      </c>
      <c r="J71" s="25"/>
      <c r="K71" s="12">
        <f t="shared" si="0"/>
        <v>9143</v>
      </c>
    </row>
    <row r="72" spans="1:11" s="1" customFormat="1" ht="35.25" customHeight="1">
      <c r="A72" s="22" t="s">
        <v>153</v>
      </c>
      <c r="B72" s="22"/>
      <c r="C72" s="22"/>
      <c r="D72" s="22"/>
      <c r="E72" s="22"/>
      <c r="F72" s="8" t="s">
        <v>80</v>
      </c>
      <c r="G72" s="15"/>
      <c r="H72" s="15"/>
      <c r="I72" s="16">
        <f>7143000</f>
        <v>7143000</v>
      </c>
      <c r="J72" s="17"/>
      <c r="K72" s="14">
        <f>I72/1000</f>
        <v>7143</v>
      </c>
    </row>
    <row r="73" spans="1:11" s="1" customFormat="1" ht="62.25" customHeight="1">
      <c r="A73" s="18" t="s">
        <v>81</v>
      </c>
      <c r="B73" s="18"/>
      <c r="C73" s="18"/>
      <c r="D73" s="18"/>
      <c r="E73" s="18"/>
      <c r="F73" s="4" t="s">
        <v>80</v>
      </c>
      <c r="G73" s="19" t="s">
        <v>9</v>
      </c>
      <c r="H73" s="19"/>
      <c r="I73" s="20">
        <f>7143000</f>
        <v>7143000</v>
      </c>
      <c r="J73" s="21"/>
      <c r="K73" s="13">
        <f t="shared" si="0"/>
        <v>7143</v>
      </c>
    </row>
    <row r="74" spans="1:11" s="1" customFormat="1" ht="36.75" customHeight="1">
      <c r="A74" s="22" t="s">
        <v>154</v>
      </c>
      <c r="B74" s="22"/>
      <c r="C74" s="22"/>
      <c r="D74" s="22"/>
      <c r="E74" s="22"/>
      <c r="F74" s="8" t="s">
        <v>82</v>
      </c>
      <c r="G74" s="15"/>
      <c r="H74" s="15"/>
      <c r="I74" s="16">
        <f>2000000</f>
        <v>2000000</v>
      </c>
      <c r="J74" s="17"/>
      <c r="K74" s="14">
        <f>I74/1000</f>
        <v>2000</v>
      </c>
    </row>
    <row r="75" spans="1:11" s="1" customFormat="1" ht="60.75" customHeight="1">
      <c r="A75" s="18" t="s">
        <v>84</v>
      </c>
      <c r="B75" s="18"/>
      <c r="C75" s="18"/>
      <c r="D75" s="18"/>
      <c r="E75" s="18"/>
      <c r="F75" s="4" t="s">
        <v>82</v>
      </c>
      <c r="G75" s="19" t="s">
        <v>83</v>
      </c>
      <c r="H75" s="19"/>
      <c r="I75" s="20">
        <f>2000000</f>
        <v>2000000</v>
      </c>
      <c r="J75" s="21"/>
      <c r="K75" s="13">
        <f t="shared" si="0"/>
        <v>2000</v>
      </c>
    </row>
    <row r="76" spans="1:11" s="1" customFormat="1" ht="32.25" customHeight="1">
      <c r="A76" s="26" t="s">
        <v>86</v>
      </c>
      <c r="B76" s="26"/>
      <c r="C76" s="26"/>
      <c r="D76" s="26"/>
      <c r="E76" s="26"/>
      <c r="F76" s="6" t="s">
        <v>85</v>
      </c>
      <c r="G76" s="23" t="s">
        <v>0</v>
      </c>
      <c r="H76" s="23"/>
      <c r="I76" s="24">
        <f>200000</f>
        <v>200000</v>
      </c>
      <c r="J76" s="25"/>
      <c r="K76" s="12">
        <f t="shared" si="0"/>
        <v>200</v>
      </c>
    </row>
    <row r="77" spans="1:11" s="1" customFormat="1" ht="49.5" customHeight="1">
      <c r="A77" s="18" t="s">
        <v>88</v>
      </c>
      <c r="B77" s="18"/>
      <c r="C77" s="18"/>
      <c r="D77" s="18"/>
      <c r="E77" s="18"/>
      <c r="F77" s="4" t="s">
        <v>87</v>
      </c>
      <c r="G77" s="19" t="s">
        <v>9</v>
      </c>
      <c r="H77" s="19"/>
      <c r="I77" s="20">
        <f>200000</f>
        <v>200000</v>
      </c>
      <c r="J77" s="21"/>
      <c r="K77" s="13">
        <f t="shared" si="0"/>
        <v>200</v>
      </c>
    </row>
    <row r="78" spans="1:11" s="1" customFormat="1" ht="32.25" customHeight="1">
      <c r="A78" s="26" t="s">
        <v>90</v>
      </c>
      <c r="B78" s="26"/>
      <c r="C78" s="26"/>
      <c r="D78" s="26"/>
      <c r="E78" s="26"/>
      <c r="F78" s="6" t="s">
        <v>89</v>
      </c>
      <c r="G78" s="23" t="s">
        <v>0</v>
      </c>
      <c r="H78" s="23"/>
      <c r="I78" s="24">
        <f>200000</f>
        <v>200000</v>
      </c>
      <c r="J78" s="25"/>
      <c r="K78" s="12">
        <f t="shared" si="0"/>
        <v>200</v>
      </c>
    </row>
    <row r="79" spans="1:11" s="1" customFormat="1" ht="45" customHeight="1">
      <c r="A79" s="22" t="s">
        <v>155</v>
      </c>
      <c r="B79" s="22"/>
      <c r="C79" s="22"/>
      <c r="D79" s="22"/>
      <c r="E79" s="22"/>
      <c r="F79" s="8" t="s">
        <v>91</v>
      </c>
      <c r="G79" s="15"/>
      <c r="H79" s="15"/>
      <c r="I79" s="16">
        <f>200000</f>
        <v>200000</v>
      </c>
      <c r="J79" s="17"/>
      <c r="K79" s="14">
        <f>I79/1000</f>
        <v>200</v>
      </c>
    </row>
    <row r="80" spans="1:11" s="1" customFormat="1" ht="54.75" customHeight="1">
      <c r="A80" s="18" t="s">
        <v>92</v>
      </c>
      <c r="B80" s="18"/>
      <c r="C80" s="18"/>
      <c r="D80" s="18"/>
      <c r="E80" s="18"/>
      <c r="F80" s="4" t="s">
        <v>91</v>
      </c>
      <c r="G80" s="19" t="s">
        <v>9</v>
      </c>
      <c r="H80" s="19"/>
      <c r="I80" s="20">
        <f>200000</f>
        <v>200000</v>
      </c>
      <c r="J80" s="21"/>
      <c r="K80" s="13">
        <f t="shared" si="0"/>
        <v>200</v>
      </c>
    </row>
    <row r="81" spans="1:11" s="1" customFormat="1" ht="27" customHeight="1">
      <c r="A81" s="26" t="s">
        <v>94</v>
      </c>
      <c r="B81" s="26"/>
      <c r="C81" s="26"/>
      <c r="D81" s="26"/>
      <c r="E81" s="26"/>
      <c r="F81" s="6" t="s">
        <v>93</v>
      </c>
      <c r="G81" s="23" t="s">
        <v>0</v>
      </c>
      <c r="H81" s="23"/>
      <c r="I81" s="24">
        <f>13600000</f>
        <v>13600000</v>
      </c>
      <c r="J81" s="25"/>
      <c r="K81" s="12">
        <f t="shared" si="0"/>
        <v>13600</v>
      </c>
    </row>
    <row r="82" spans="1:11" s="1" customFormat="1" ht="28.5" customHeight="1">
      <c r="A82" s="22" t="s">
        <v>156</v>
      </c>
      <c r="B82" s="22"/>
      <c r="C82" s="22"/>
      <c r="D82" s="22"/>
      <c r="E82" s="22"/>
      <c r="F82" s="8" t="s">
        <v>95</v>
      </c>
      <c r="G82" s="15"/>
      <c r="H82" s="15"/>
      <c r="I82" s="16">
        <f>9200000</f>
        <v>9200000</v>
      </c>
      <c r="J82" s="17"/>
      <c r="K82" s="14">
        <f>I82/1000</f>
        <v>9200</v>
      </c>
    </row>
    <row r="83" spans="1:11" s="1" customFormat="1" ht="38.25" customHeight="1">
      <c r="A83" s="18" t="s">
        <v>96</v>
      </c>
      <c r="B83" s="18"/>
      <c r="C83" s="18"/>
      <c r="D83" s="18"/>
      <c r="E83" s="18"/>
      <c r="F83" s="4" t="s">
        <v>95</v>
      </c>
      <c r="G83" s="19" t="s">
        <v>9</v>
      </c>
      <c r="H83" s="19"/>
      <c r="I83" s="20">
        <f>9200000</f>
        <v>9200000</v>
      </c>
      <c r="J83" s="21"/>
      <c r="K83" s="13">
        <f t="shared" si="0"/>
        <v>9200</v>
      </c>
    </row>
    <row r="84" spans="1:11" s="1" customFormat="1" ht="22.5" customHeight="1">
      <c r="A84" s="22" t="s">
        <v>157</v>
      </c>
      <c r="B84" s="22"/>
      <c r="C84" s="22"/>
      <c r="D84" s="22"/>
      <c r="E84" s="22"/>
      <c r="F84" s="8" t="s">
        <v>97</v>
      </c>
      <c r="G84" s="15"/>
      <c r="H84" s="15"/>
      <c r="I84" s="16">
        <f>800000</f>
        <v>800000</v>
      </c>
      <c r="J84" s="17"/>
      <c r="K84" s="14">
        <f>I84/1000</f>
        <v>800</v>
      </c>
    </row>
    <row r="85" spans="1:11" s="1" customFormat="1" ht="35.25" customHeight="1">
      <c r="A85" s="18" t="s">
        <v>98</v>
      </c>
      <c r="B85" s="18"/>
      <c r="C85" s="18"/>
      <c r="D85" s="18"/>
      <c r="E85" s="18"/>
      <c r="F85" s="4" t="s">
        <v>97</v>
      </c>
      <c r="G85" s="19" t="s">
        <v>9</v>
      </c>
      <c r="H85" s="19"/>
      <c r="I85" s="20">
        <f>800000</f>
        <v>800000</v>
      </c>
      <c r="J85" s="21"/>
      <c r="K85" s="13">
        <f t="shared" si="0"/>
        <v>800</v>
      </c>
    </row>
    <row r="86" spans="1:11" s="1" customFormat="1" ht="35.25" customHeight="1">
      <c r="A86" s="22" t="s">
        <v>158</v>
      </c>
      <c r="B86" s="22"/>
      <c r="C86" s="22"/>
      <c r="D86" s="22"/>
      <c r="E86" s="22"/>
      <c r="F86" s="8" t="s">
        <v>99</v>
      </c>
      <c r="G86" s="15"/>
      <c r="H86" s="15"/>
      <c r="I86" s="16">
        <f>600000</f>
        <v>600000</v>
      </c>
      <c r="J86" s="17"/>
      <c r="K86" s="14">
        <f>I86/1000</f>
        <v>600</v>
      </c>
    </row>
    <row r="87" spans="1:11" s="1" customFormat="1" ht="46.5" customHeight="1">
      <c r="A87" s="18" t="s">
        <v>100</v>
      </c>
      <c r="B87" s="18"/>
      <c r="C87" s="18"/>
      <c r="D87" s="18"/>
      <c r="E87" s="18"/>
      <c r="F87" s="4" t="s">
        <v>99</v>
      </c>
      <c r="G87" s="19" t="s">
        <v>9</v>
      </c>
      <c r="H87" s="19"/>
      <c r="I87" s="20">
        <f>600000</f>
        <v>600000</v>
      </c>
      <c r="J87" s="21"/>
      <c r="K87" s="13">
        <f t="shared" si="0"/>
        <v>600</v>
      </c>
    </row>
    <row r="88" spans="1:11" s="1" customFormat="1" ht="29.25" customHeight="1">
      <c r="A88" s="22" t="s">
        <v>159</v>
      </c>
      <c r="B88" s="22"/>
      <c r="C88" s="22"/>
      <c r="D88" s="22"/>
      <c r="E88" s="22"/>
      <c r="F88" s="8" t="s">
        <v>101</v>
      </c>
      <c r="G88" s="15"/>
      <c r="H88" s="15"/>
      <c r="I88" s="16">
        <f>3000000</f>
        <v>3000000</v>
      </c>
      <c r="J88" s="17"/>
      <c r="K88" s="14">
        <f>I88/1000</f>
        <v>3000</v>
      </c>
    </row>
    <row r="89" spans="1:11" s="1" customFormat="1" ht="46.5" customHeight="1">
      <c r="A89" s="18" t="s">
        <v>102</v>
      </c>
      <c r="B89" s="18"/>
      <c r="C89" s="18"/>
      <c r="D89" s="18"/>
      <c r="E89" s="18"/>
      <c r="F89" s="4" t="s">
        <v>101</v>
      </c>
      <c r="G89" s="19" t="s">
        <v>9</v>
      </c>
      <c r="H89" s="19"/>
      <c r="I89" s="20">
        <f>3000000</f>
        <v>3000000</v>
      </c>
      <c r="J89" s="21"/>
      <c r="K89" s="13">
        <f t="shared" si="0"/>
        <v>3000</v>
      </c>
    </row>
    <row r="90" spans="1:11" s="1" customFormat="1" ht="27.75" customHeight="1">
      <c r="A90" s="26" t="s">
        <v>104</v>
      </c>
      <c r="B90" s="26"/>
      <c r="C90" s="26"/>
      <c r="D90" s="26"/>
      <c r="E90" s="26"/>
      <c r="F90" s="6" t="s">
        <v>103</v>
      </c>
      <c r="G90" s="23" t="s">
        <v>0</v>
      </c>
      <c r="H90" s="23"/>
      <c r="I90" s="24">
        <f>11508200</f>
        <v>11508200</v>
      </c>
      <c r="J90" s="25"/>
      <c r="K90" s="12">
        <f t="shared" si="0"/>
        <v>11508.2</v>
      </c>
    </row>
    <row r="91" spans="1:11" s="1" customFormat="1" ht="57" customHeight="1">
      <c r="A91" s="22" t="s">
        <v>160</v>
      </c>
      <c r="B91" s="22"/>
      <c r="C91" s="22"/>
      <c r="D91" s="22"/>
      <c r="E91" s="22"/>
      <c r="F91" s="8" t="s">
        <v>105</v>
      </c>
      <c r="G91" s="15"/>
      <c r="H91" s="15"/>
      <c r="I91" s="16">
        <f>105000</f>
        <v>105000</v>
      </c>
      <c r="J91" s="17"/>
      <c r="K91" s="14">
        <f>I91/1000</f>
        <v>105</v>
      </c>
    </row>
    <row r="92" spans="1:11" s="1" customFormat="1" ht="57" customHeight="1">
      <c r="A92" s="18" t="s">
        <v>106</v>
      </c>
      <c r="B92" s="18"/>
      <c r="C92" s="18"/>
      <c r="D92" s="18"/>
      <c r="E92" s="18"/>
      <c r="F92" s="4" t="s">
        <v>105</v>
      </c>
      <c r="G92" s="19" t="s">
        <v>9</v>
      </c>
      <c r="H92" s="19"/>
      <c r="I92" s="20">
        <f>105000</f>
        <v>105000</v>
      </c>
      <c r="J92" s="21"/>
      <c r="K92" s="13">
        <f t="shared" si="0"/>
        <v>105</v>
      </c>
    </row>
    <row r="93" spans="1:11" s="1" customFormat="1" ht="31.5" customHeight="1">
      <c r="A93" s="22" t="s">
        <v>161</v>
      </c>
      <c r="B93" s="22"/>
      <c r="C93" s="22"/>
      <c r="D93" s="22"/>
      <c r="E93" s="22"/>
      <c r="F93" s="8" t="s">
        <v>107</v>
      </c>
      <c r="G93" s="15"/>
      <c r="H93" s="15"/>
      <c r="I93" s="16">
        <f>100000</f>
        <v>100000</v>
      </c>
      <c r="J93" s="17"/>
      <c r="K93" s="14">
        <f>K94+K95</f>
        <v>119</v>
      </c>
    </row>
    <row r="94" spans="1:11" s="1" customFormat="1" ht="54.75" customHeight="1">
      <c r="A94" s="18" t="s">
        <v>109</v>
      </c>
      <c r="B94" s="18"/>
      <c r="C94" s="18"/>
      <c r="D94" s="18"/>
      <c r="E94" s="18"/>
      <c r="F94" s="4" t="s">
        <v>107</v>
      </c>
      <c r="G94" s="19" t="s">
        <v>108</v>
      </c>
      <c r="H94" s="19"/>
      <c r="I94" s="20">
        <f>100000</f>
        <v>100000</v>
      </c>
      <c r="J94" s="21"/>
      <c r="K94" s="13">
        <f t="shared" si="0"/>
        <v>100</v>
      </c>
    </row>
    <row r="95" spans="1:11" s="1" customFormat="1" ht="48" customHeight="1">
      <c r="A95" s="18" t="s">
        <v>111</v>
      </c>
      <c r="B95" s="18"/>
      <c r="C95" s="18"/>
      <c r="D95" s="18"/>
      <c r="E95" s="18"/>
      <c r="F95" s="4" t="s">
        <v>107</v>
      </c>
      <c r="G95" s="19" t="s">
        <v>110</v>
      </c>
      <c r="H95" s="19"/>
      <c r="I95" s="20">
        <f>19000</f>
        <v>19000</v>
      </c>
      <c r="J95" s="21"/>
      <c r="K95" s="13">
        <f t="shared" si="0"/>
        <v>19</v>
      </c>
    </row>
    <row r="96" spans="1:11" s="1" customFormat="1" ht="60.75" customHeight="1">
      <c r="A96" s="22" t="s">
        <v>162</v>
      </c>
      <c r="B96" s="22"/>
      <c r="C96" s="22"/>
      <c r="D96" s="22"/>
      <c r="E96" s="22"/>
      <c r="F96" s="8" t="s">
        <v>112</v>
      </c>
      <c r="G96" s="15"/>
      <c r="H96" s="15"/>
      <c r="I96" s="16">
        <f>3067700</f>
        <v>3067700</v>
      </c>
      <c r="J96" s="17"/>
      <c r="K96" s="14">
        <f>I96/1000</f>
        <v>3067.7</v>
      </c>
    </row>
    <row r="97" spans="1:11" s="1" customFormat="1" ht="60.75" customHeight="1">
      <c r="A97" s="18" t="s">
        <v>169</v>
      </c>
      <c r="B97" s="18"/>
      <c r="C97" s="18"/>
      <c r="D97" s="18"/>
      <c r="E97" s="18"/>
      <c r="F97" s="4" t="s">
        <v>112</v>
      </c>
      <c r="G97" s="19" t="s">
        <v>113</v>
      </c>
      <c r="H97" s="19"/>
      <c r="I97" s="20">
        <f>3067700</f>
        <v>3067700</v>
      </c>
      <c r="J97" s="21"/>
      <c r="K97" s="13">
        <f t="shared" si="0"/>
        <v>3067.7</v>
      </c>
    </row>
    <row r="98" spans="1:11" s="1" customFormat="1" ht="63.75" customHeight="1">
      <c r="A98" s="22" t="s">
        <v>163</v>
      </c>
      <c r="B98" s="22"/>
      <c r="C98" s="22"/>
      <c r="D98" s="22"/>
      <c r="E98" s="22"/>
      <c r="F98" s="8" t="s">
        <v>114</v>
      </c>
      <c r="G98" s="15"/>
      <c r="H98" s="15"/>
      <c r="I98" s="16">
        <f>7716500</f>
        <v>7716500</v>
      </c>
      <c r="J98" s="17"/>
      <c r="K98" s="14">
        <f>I98/1000</f>
        <v>7716.5</v>
      </c>
    </row>
    <row r="99" spans="1:11" s="1" customFormat="1" ht="63.75" customHeight="1">
      <c r="A99" s="18" t="s">
        <v>115</v>
      </c>
      <c r="B99" s="18"/>
      <c r="C99" s="18"/>
      <c r="D99" s="18"/>
      <c r="E99" s="18"/>
      <c r="F99" s="4" t="s">
        <v>114</v>
      </c>
      <c r="G99" s="19" t="s">
        <v>113</v>
      </c>
      <c r="H99" s="19"/>
      <c r="I99" s="20">
        <f>7716500</f>
        <v>7716500</v>
      </c>
      <c r="J99" s="21"/>
      <c r="K99" s="13">
        <f t="shared" si="0"/>
        <v>7716.5</v>
      </c>
    </row>
    <row r="100" spans="1:11" s="1" customFormat="1" ht="56.25" customHeight="1">
      <c r="A100" s="22" t="s">
        <v>164</v>
      </c>
      <c r="B100" s="22"/>
      <c r="C100" s="22"/>
      <c r="D100" s="22"/>
      <c r="E100" s="22"/>
      <c r="F100" s="8" t="s">
        <v>116</v>
      </c>
      <c r="G100" s="15"/>
      <c r="H100" s="15"/>
      <c r="I100" s="16">
        <f>500000</f>
        <v>500000</v>
      </c>
      <c r="J100" s="17"/>
      <c r="K100" s="14">
        <f>I100/1000</f>
        <v>500</v>
      </c>
    </row>
    <row r="101" spans="1:11" s="1" customFormat="1" ht="69.75" customHeight="1">
      <c r="A101" s="18" t="s">
        <v>135</v>
      </c>
      <c r="B101" s="18"/>
      <c r="C101" s="18"/>
      <c r="D101" s="18"/>
      <c r="E101" s="18"/>
      <c r="F101" s="4" t="s">
        <v>116</v>
      </c>
      <c r="G101" s="19" t="s">
        <v>9</v>
      </c>
      <c r="H101" s="19"/>
      <c r="I101" s="20">
        <f>500000</f>
        <v>500000</v>
      </c>
      <c r="J101" s="21"/>
      <c r="K101" s="13">
        <f t="shared" si="0"/>
        <v>500</v>
      </c>
    </row>
    <row r="102" spans="1:11" s="1" customFormat="1" ht="24.75" customHeight="1">
      <c r="A102" s="26" t="s">
        <v>118</v>
      </c>
      <c r="B102" s="26"/>
      <c r="C102" s="26"/>
      <c r="D102" s="26"/>
      <c r="E102" s="26"/>
      <c r="F102" s="6" t="s">
        <v>117</v>
      </c>
      <c r="G102" s="23" t="s">
        <v>0</v>
      </c>
      <c r="H102" s="23"/>
      <c r="I102" s="24">
        <f>I104+I105+I106+I108</f>
        <v>18809000</v>
      </c>
      <c r="J102" s="25"/>
      <c r="K102" s="12">
        <f t="shared" si="0"/>
        <v>18809</v>
      </c>
    </row>
    <row r="103" spans="1:12" s="1" customFormat="1" ht="37.5" customHeight="1">
      <c r="A103" s="22" t="s">
        <v>165</v>
      </c>
      <c r="B103" s="22"/>
      <c r="C103" s="22"/>
      <c r="D103" s="22"/>
      <c r="E103" s="22"/>
      <c r="F103" s="8" t="s">
        <v>119</v>
      </c>
      <c r="G103" s="15"/>
      <c r="H103" s="15"/>
      <c r="I103" s="16">
        <f>I104+I105</f>
        <v>16059000</v>
      </c>
      <c r="J103" s="17"/>
      <c r="K103" s="14">
        <f>K104+K105</f>
        <v>16059</v>
      </c>
      <c r="L103" s="9"/>
    </row>
    <row r="104" spans="1:11" s="1" customFormat="1" ht="46.5" customHeight="1">
      <c r="A104" s="18" t="s">
        <v>120</v>
      </c>
      <c r="B104" s="18"/>
      <c r="C104" s="18"/>
      <c r="D104" s="18"/>
      <c r="E104" s="18"/>
      <c r="F104" s="4" t="s">
        <v>119</v>
      </c>
      <c r="G104" s="19" t="s">
        <v>9</v>
      </c>
      <c r="H104" s="19"/>
      <c r="I104" s="20">
        <f>13709000</f>
        <v>13709000</v>
      </c>
      <c r="J104" s="21"/>
      <c r="K104" s="13">
        <f t="shared" si="0"/>
        <v>13709</v>
      </c>
    </row>
    <row r="105" spans="1:11" s="1" customFormat="1" ht="39.75" customHeight="1">
      <c r="A105" s="18" t="s">
        <v>121</v>
      </c>
      <c r="B105" s="18"/>
      <c r="C105" s="18"/>
      <c r="D105" s="18"/>
      <c r="E105" s="18"/>
      <c r="F105" s="4" t="s">
        <v>119</v>
      </c>
      <c r="G105" s="19" t="s">
        <v>113</v>
      </c>
      <c r="H105" s="19"/>
      <c r="I105" s="20">
        <f>2350000</f>
        <v>2350000</v>
      </c>
      <c r="J105" s="21"/>
      <c r="K105" s="13">
        <f t="shared" si="0"/>
        <v>2350</v>
      </c>
    </row>
    <row r="106" spans="1:11" s="1" customFormat="1" ht="35.25" customHeight="1">
      <c r="A106" s="22" t="s">
        <v>166</v>
      </c>
      <c r="B106" s="22"/>
      <c r="C106" s="22"/>
      <c r="D106" s="22"/>
      <c r="E106" s="22"/>
      <c r="F106" s="8" t="s">
        <v>122</v>
      </c>
      <c r="G106" s="15"/>
      <c r="H106" s="15"/>
      <c r="I106" s="16">
        <f>I107</f>
        <v>1200000</v>
      </c>
      <c r="J106" s="17"/>
      <c r="K106" s="14">
        <f>I106/1000</f>
        <v>1200</v>
      </c>
    </row>
    <row r="107" spans="1:11" s="1" customFormat="1" ht="47.25" customHeight="1">
      <c r="A107" s="18" t="s">
        <v>123</v>
      </c>
      <c r="B107" s="18"/>
      <c r="C107" s="18"/>
      <c r="D107" s="18"/>
      <c r="E107" s="18"/>
      <c r="F107" s="4" t="s">
        <v>122</v>
      </c>
      <c r="G107" s="19" t="s">
        <v>9</v>
      </c>
      <c r="H107" s="19"/>
      <c r="I107" s="20">
        <f>1200000</f>
        <v>1200000</v>
      </c>
      <c r="J107" s="21"/>
      <c r="K107" s="13">
        <f t="shared" si="0"/>
        <v>1200</v>
      </c>
    </row>
    <row r="108" spans="1:11" s="1" customFormat="1" ht="33.75" customHeight="1">
      <c r="A108" s="22" t="s">
        <v>171</v>
      </c>
      <c r="B108" s="22"/>
      <c r="C108" s="22"/>
      <c r="D108" s="22"/>
      <c r="E108" s="22"/>
      <c r="F108" s="8" t="s">
        <v>124</v>
      </c>
      <c r="G108" s="15"/>
      <c r="H108" s="15"/>
      <c r="I108" s="16">
        <f>I109+I110</f>
        <v>1550000</v>
      </c>
      <c r="J108" s="17"/>
      <c r="K108" s="14">
        <f>K109+K110</f>
        <v>1550</v>
      </c>
    </row>
    <row r="109" spans="1:11" s="1" customFormat="1" ht="33.75" customHeight="1">
      <c r="A109" s="18" t="s">
        <v>125</v>
      </c>
      <c r="B109" s="18"/>
      <c r="C109" s="18"/>
      <c r="D109" s="18"/>
      <c r="E109" s="18"/>
      <c r="F109" s="4" t="s">
        <v>124</v>
      </c>
      <c r="G109" s="19" t="s">
        <v>113</v>
      </c>
      <c r="H109" s="19"/>
      <c r="I109" s="20">
        <f>1210200</f>
        <v>1210200</v>
      </c>
      <c r="J109" s="21"/>
      <c r="K109" s="13">
        <f t="shared" si="0"/>
        <v>1210.2</v>
      </c>
    </row>
    <row r="110" spans="1:11" s="1" customFormat="1" ht="35.25" customHeight="1">
      <c r="A110" s="33" t="s">
        <v>127</v>
      </c>
      <c r="B110" s="33"/>
      <c r="C110" s="33"/>
      <c r="D110" s="33"/>
      <c r="E110" s="33"/>
      <c r="F110" s="7" t="s">
        <v>124</v>
      </c>
      <c r="G110" s="45" t="s">
        <v>126</v>
      </c>
      <c r="H110" s="45"/>
      <c r="I110" s="20">
        <f>339800</f>
        <v>339800</v>
      </c>
      <c r="J110" s="21"/>
      <c r="K110" s="13">
        <f t="shared" si="0"/>
        <v>339.8</v>
      </c>
    </row>
    <row r="111" spans="1:11" s="1" customFormat="1" ht="35.25" customHeight="1">
      <c r="A111" s="26" t="s">
        <v>172</v>
      </c>
      <c r="B111" s="26"/>
      <c r="C111" s="26"/>
      <c r="D111" s="26"/>
      <c r="E111" s="26"/>
      <c r="F111" s="6">
        <v>9001100</v>
      </c>
      <c r="G111" s="23"/>
      <c r="H111" s="23"/>
      <c r="I111" s="24">
        <f>I112</f>
        <v>1882900</v>
      </c>
      <c r="J111" s="25"/>
      <c r="K111" s="12">
        <f>I111/1000</f>
        <v>1882.9</v>
      </c>
    </row>
    <row r="112" spans="1:11" s="1" customFormat="1" ht="47.25" customHeight="1" thickBot="1">
      <c r="A112" s="18" t="s">
        <v>173</v>
      </c>
      <c r="B112" s="18"/>
      <c r="C112" s="18"/>
      <c r="D112" s="18"/>
      <c r="E112" s="18"/>
      <c r="F112" s="4">
        <v>9001100</v>
      </c>
      <c r="G112" s="19">
        <v>870</v>
      </c>
      <c r="H112" s="19"/>
      <c r="I112" s="20">
        <v>1882900</v>
      </c>
      <c r="J112" s="21"/>
      <c r="K112" s="13">
        <f>I112/1000</f>
        <v>1882.9</v>
      </c>
    </row>
    <row r="113" spans="1:11" s="1" customFormat="1" ht="29.25" customHeight="1" thickBot="1">
      <c r="A113" s="29" t="s">
        <v>167</v>
      </c>
      <c r="B113" s="29"/>
      <c r="C113" s="29"/>
      <c r="D113" s="29"/>
      <c r="E113" s="29"/>
      <c r="F113" s="11"/>
      <c r="G113" s="30"/>
      <c r="H113" s="31"/>
      <c r="I113" s="41">
        <f>I14+I23+I36+I38+I41+I44+I53+I57+I60+I63+I65+I71+I78+I76+I81+I90+I102+I111</f>
        <v>102931000</v>
      </c>
      <c r="J113" s="42"/>
      <c r="K113" s="10">
        <f>I113/1000</f>
        <v>102931</v>
      </c>
    </row>
    <row r="114" spans="6:10" s="1" customFormat="1" ht="13.5" customHeight="1">
      <c r="F114" s="43" t="s">
        <v>0</v>
      </c>
      <c r="G114" s="43"/>
      <c r="H114" s="43"/>
      <c r="I114" s="43"/>
      <c r="J114" s="43"/>
    </row>
    <row r="115" spans="6:10" s="1" customFormat="1" ht="13.5" customHeight="1">
      <c r="F115" s="43" t="s">
        <v>0</v>
      </c>
      <c r="G115" s="43"/>
      <c r="H115" s="43"/>
      <c r="I115" s="43"/>
      <c r="J115" s="43"/>
    </row>
    <row r="116" spans="6:10" s="1" customFormat="1" ht="13.5" customHeight="1">
      <c r="F116" s="43" t="s">
        <v>0</v>
      </c>
      <c r="G116" s="43"/>
      <c r="H116" s="43"/>
      <c r="I116" s="43"/>
      <c r="J116" s="43"/>
    </row>
    <row r="117" spans="6:10" s="1" customFormat="1" ht="13.5" customHeight="1">
      <c r="F117" s="38" t="s">
        <v>0</v>
      </c>
      <c r="G117" s="38"/>
      <c r="H117" s="38"/>
      <c r="I117" s="38"/>
      <c r="J117" s="38"/>
    </row>
    <row r="118" spans="6:10" s="1" customFormat="1" ht="6" customHeight="1">
      <c r="F118" s="38" t="s">
        <v>0</v>
      </c>
      <c r="G118" s="38"/>
      <c r="H118" s="38"/>
      <c r="I118" s="38"/>
      <c r="J118" s="38"/>
    </row>
    <row r="119" spans="6:10" s="1" customFormat="1" ht="13.5" customHeight="1">
      <c r="F119" s="38"/>
      <c r="G119" s="38"/>
      <c r="H119" s="38"/>
      <c r="I119" s="38"/>
      <c r="J119" s="38"/>
    </row>
  </sheetData>
  <sheetProtection/>
  <mergeCells count="317">
    <mergeCell ref="A112:E112"/>
    <mergeCell ref="G112:H112"/>
    <mergeCell ref="I112:J112"/>
    <mergeCell ref="G61:H61"/>
    <mergeCell ref="G109:H109"/>
    <mergeCell ref="I109:J109"/>
    <mergeCell ref="A111:E111"/>
    <mergeCell ref="G111:H111"/>
    <mergeCell ref="I111:J111"/>
    <mergeCell ref="G110:H110"/>
    <mergeCell ref="D4:H4"/>
    <mergeCell ref="D1:F1"/>
    <mergeCell ref="D2:H2"/>
    <mergeCell ref="D3:K3"/>
    <mergeCell ref="G49:H49"/>
    <mergeCell ref="I49:J49"/>
    <mergeCell ref="G58:H58"/>
    <mergeCell ref="I58:J58"/>
    <mergeCell ref="G56:H56"/>
    <mergeCell ref="I56:J56"/>
    <mergeCell ref="G57:H57"/>
    <mergeCell ref="I57:J57"/>
    <mergeCell ref="G53:H53"/>
    <mergeCell ref="I53:J53"/>
    <mergeCell ref="F118:J118"/>
    <mergeCell ref="F119:J119"/>
    <mergeCell ref="I113:J113"/>
    <mergeCell ref="F114:J114"/>
    <mergeCell ref="F115:J115"/>
    <mergeCell ref="F116:J116"/>
    <mergeCell ref="F117:J117"/>
    <mergeCell ref="I110:J110"/>
    <mergeCell ref="G105:H105"/>
    <mergeCell ref="I105:J105"/>
    <mergeCell ref="G107:H107"/>
    <mergeCell ref="I107:J107"/>
    <mergeCell ref="G106:H106"/>
    <mergeCell ref="I106:J106"/>
    <mergeCell ref="G108:H108"/>
    <mergeCell ref="I108:J108"/>
    <mergeCell ref="G102:H102"/>
    <mergeCell ref="I102:J102"/>
    <mergeCell ref="G104:H104"/>
    <mergeCell ref="I104:J104"/>
    <mergeCell ref="G103:H103"/>
    <mergeCell ref="I103:J103"/>
    <mergeCell ref="G101:H101"/>
    <mergeCell ref="I101:J101"/>
    <mergeCell ref="G95:H95"/>
    <mergeCell ref="I95:J95"/>
    <mergeCell ref="G97:H97"/>
    <mergeCell ref="I97:J97"/>
    <mergeCell ref="G96:H96"/>
    <mergeCell ref="I96:J96"/>
    <mergeCell ref="G98:H98"/>
    <mergeCell ref="I98:J98"/>
    <mergeCell ref="G92:H92"/>
    <mergeCell ref="I92:J92"/>
    <mergeCell ref="G94:H94"/>
    <mergeCell ref="I94:J94"/>
    <mergeCell ref="G93:H93"/>
    <mergeCell ref="I93:J93"/>
    <mergeCell ref="G81:H81"/>
    <mergeCell ref="I81:J81"/>
    <mergeCell ref="G83:H83"/>
    <mergeCell ref="I83:J83"/>
    <mergeCell ref="G82:H82"/>
    <mergeCell ref="I82:J82"/>
    <mergeCell ref="G87:H87"/>
    <mergeCell ref="I87:J87"/>
    <mergeCell ref="G89:H89"/>
    <mergeCell ref="I89:J89"/>
    <mergeCell ref="G88:H88"/>
    <mergeCell ref="I88:J88"/>
    <mergeCell ref="G72:H72"/>
    <mergeCell ref="I72:J72"/>
    <mergeCell ref="G80:H80"/>
    <mergeCell ref="I80:J80"/>
    <mergeCell ref="G79:H79"/>
    <mergeCell ref="I79:J79"/>
    <mergeCell ref="G77:H77"/>
    <mergeCell ref="I77:J77"/>
    <mergeCell ref="G78:H78"/>
    <mergeCell ref="I78:J78"/>
    <mergeCell ref="G70:H70"/>
    <mergeCell ref="I70:J70"/>
    <mergeCell ref="G71:H71"/>
    <mergeCell ref="I71:J71"/>
    <mergeCell ref="G75:H75"/>
    <mergeCell ref="I75:J75"/>
    <mergeCell ref="G76:H76"/>
    <mergeCell ref="I76:J76"/>
    <mergeCell ref="G62:H62"/>
    <mergeCell ref="I62:J62"/>
    <mergeCell ref="G63:H63"/>
    <mergeCell ref="I63:J63"/>
    <mergeCell ref="G64:H64"/>
    <mergeCell ref="I64:J64"/>
    <mergeCell ref="G65:H65"/>
    <mergeCell ref="I65:J65"/>
    <mergeCell ref="G59:H59"/>
    <mergeCell ref="I59:J59"/>
    <mergeCell ref="G60:H60"/>
    <mergeCell ref="I60:J60"/>
    <mergeCell ref="G55:H55"/>
    <mergeCell ref="I55:J55"/>
    <mergeCell ref="G54:H54"/>
    <mergeCell ref="I54:J54"/>
    <mergeCell ref="G50:H50"/>
    <mergeCell ref="I50:J50"/>
    <mergeCell ref="G52:H52"/>
    <mergeCell ref="I52:J52"/>
    <mergeCell ref="G51:H51"/>
    <mergeCell ref="I51:J51"/>
    <mergeCell ref="G44:H44"/>
    <mergeCell ref="I44:J44"/>
    <mergeCell ref="G46:H46"/>
    <mergeCell ref="I46:J46"/>
    <mergeCell ref="G45:H45"/>
    <mergeCell ref="I45:J45"/>
    <mergeCell ref="G48:H48"/>
    <mergeCell ref="I48:J48"/>
    <mergeCell ref="G47:H47"/>
    <mergeCell ref="I47:J47"/>
    <mergeCell ref="G38:H38"/>
    <mergeCell ref="I38:J38"/>
    <mergeCell ref="G40:H40"/>
    <mergeCell ref="I40:J40"/>
    <mergeCell ref="I39:J39"/>
    <mergeCell ref="G41:H41"/>
    <mergeCell ref="I41:J41"/>
    <mergeCell ref="G43:H43"/>
    <mergeCell ref="I43:J43"/>
    <mergeCell ref="G42:H42"/>
    <mergeCell ref="I42:J42"/>
    <mergeCell ref="G37:H37"/>
    <mergeCell ref="I37:J37"/>
    <mergeCell ref="G34:H34"/>
    <mergeCell ref="I34:J34"/>
    <mergeCell ref="G35:H35"/>
    <mergeCell ref="I35:J35"/>
    <mergeCell ref="I28:J28"/>
    <mergeCell ref="G30:H30"/>
    <mergeCell ref="I30:J30"/>
    <mergeCell ref="G36:H36"/>
    <mergeCell ref="I36:J36"/>
    <mergeCell ref="I31:J31"/>
    <mergeCell ref="G33:H33"/>
    <mergeCell ref="I33:J33"/>
    <mergeCell ref="I29:J29"/>
    <mergeCell ref="G16:H16"/>
    <mergeCell ref="I16:J16"/>
    <mergeCell ref="G14:H14"/>
    <mergeCell ref="I14:J14"/>
    <mergeCell ref="F11:J11"/>
    <mergeCell ref="I12:J13"/>
    <mergeCell ref="G26:H26"/>
    <mergeCell ref="I26:J26"/>
    <mergeCell ref="G20:H20"/>
    <mergeCell ref="I20:J20"/>
    <mergeCell ref="G18:H18"/>
    <mergeCell ref="I18:J18"/>
    <mergeCell ref="G19:H19"/>
    <mergeCell ref="I19:J19"/>
    <mergeCell ref="A14:E14"/>
    <mergeCell ref="I27:J27"/>
    <mergeCell ref="G29:H29"/>
    <mergeCell ref="A25:E25"/>
    <mergeCell ref="A26:E26"/>
    <mergeCell ref="A27:E27"/>
    <mergeCell ref="A29:E29"/>
    <mergeCell ref="G25:H25"/>
    <mergeCell ref="I25:J25"/>
    <mergeCell ref="A28:E28"/>
    <mergeCell ref="A34:E34"/>
    <mergeCell ref="A35:E35"/>
    <mergeCell ref="A21:E21"/>
    <mergeCell ref="G21:H21"/>
    <mergeCell ref="A24:E24"/>
    <mergeCell ref="A30:E30"/>
    <mergeCell ref="A31:E31"/>
    <mergeCell ref="G27:H27"/>
    <mergeCell ref="G31:H31"/>
    <mergeCell ref="G28:H28"/>
    <mergeCell ref="A7:J10"/>
    <mergeCell ref="F12:F13"/>
    <mergeCell ref="G12:H13"/>
    <mergeCell ref="A33:E33"/>
    <mergeCell ref="I21:J21"/>
    <mergeCell ref="A16:E16"/>
    <mergeCell ref="A18:E18"/>
    <mergeCell ref="A19:E19"/>
    <mergeCell ref="A20:E20"/>
    <mergeCell ref="A12:E13"/>
    <mergeCell ref="A50:E50"/>
    <mergeCell ref="A52:E52"/>
    <mergeCell ref="A53:E53"/>
    <mergeCell ref="A36:E36"/>
    <mergeCell ref="A37:E37"/>
    <mergeCell ref="A38:E38"/>
    <mergeCell ref="A40:E40"/>
    <mergeCell ref="A41:E41"/>
    <mergeCell ref="A43:E43"/>
    <mergeCell ref="A49:E49"/>
    <mergeCell ref="A46:E46"/>
    <mergeCell ref="A48:E48"/>
    <mergeCell ref="A45:E45"/>
    <mergeCell ref="A47:E47"/>
    <mergeCell ref="A62:E62"/>
    <mergeCell ref="A63:E63"/>
    <mergeCell ref="A64:E64"/>
    <mergeCell ref="A56:E56"/>
    <mergeCell ref="A57:E57"/>
    <mergeCell ref="A59:E59"/>
    <mergeCell ref="A60:E60"/>
    <mergeCell ref="A58:E58"/>
    <mergeCell ref="A61:E61"/>
    <mergeCell ref="A65:E65"/>
    <mergeCell ref="A75:E75"/>
    <mergeCell ref="A76:E76"/>
    <mergeCell ref="A77:E77"/>
    <mergeCell ref="A67:E67"/>
    <mergeCell ref="A68:E68"/>
    <mergeCell ref="A70:E70"/>
    <mergeCell ref="A71:E71"/>
    <mergeCell ref="A66:E66"/>
    <mergeCell ref="A72:E72"/>
    <mergeCell ref="A96:E96"/>
    <mergeCell ref="A78:E78"/>
    <mergeCell ref="A80:E80"/>
    <mergeCell ref="A81:E81"/>
    <mergeCell ref="A83:E83"/>
    <mergeCell ref="A79:E79"/>
    <mergeCell ref="A82:E82"/>
    <mergeCell ref="A104:E104"/>
    <mergeCell ref="A87:E87"/>
    <mergeCell ref="A89:E89"/>
    <mergeCell ref="A90:E90"/>
    <mergeCell ref="A88:E88"/>
    <mergeCell ref="A92:E92"/>
    <mergeCell ref="A94:E94"/>
    <mergeCell ref="A95:E95"/>
    <mergeCell ref="A97:E97"/>
    <mergeCell ref="A93:E93"/>
    <mergeCell ref="A101:E101"/>
    <mergeCell ref="A98:E98"/>
    <mergeCell ref="A110:E110"/>
    <mergeCell ref="A106:E106"/>
    <mergeCell ref="A108:E108"/>
    <mergeCell ref="A107:E107"/>
    <mergeCell ref="A103:E103"/>
    <mergeCell ref="A109:E109"/>
    <mergeCell ref="A105:E105"/>
    <mergeCell ref="A102:E102"/>
    <mergeCell ref="K12:K13"/>
    <mergeCell ref="A113:E113"/>
    <mergeCell ref="G113:H113"/>
    <mergeCell ref="A15:E15"/>
    <mergeCell ref="G15:H15"/>
    <mergeCell ref="I15:J15"/>
    <mergeCell ref="A17:E17"/>
    <mergeCell ref="G17:H17"/>
    <mergeCell ref="I17:J17"/>
    <mergeCell ref="A42:E42"/>
    <mergeCell ref="I61:J61"/>
    <mergeCell ref="A32:E32"/>
    <mergeCell ref="G32:H32"/>
    <mergeCell ref="I32:J32"/>
    <mergeCell ref="A39:E39"/>
    <mergeCell ref="G39:H39"/>
    <mergeCell ref="A55:E55"/>
    <mergeCell ref="A51:E51"/>
    <mergeCell ref="A54:E54"/>
    <mergeCell ref="A44:E44"/>
    <mergeCell ref="G24:H24"/>
    <mergeCell ref="I24:J24"/>
    <mergeCell ref="A22:E22"/>
    <mergeCell ref="A23:E23"/>
    <mergeCell ref="G23:H23"/>
    <mergeCell ref="I23:J23"/>
    <mergeCell ref="G22:H22"/>
    <mergeCell ref="I22:J22"/>
    <mergeCell ref="G66:H66"/>
    <mergeCell ref="I66:J66"/>
    <mergeCell ref="A69:E69"/>
    <mergeCell ref="G69:H69"/>
    <mergeCell ref="I69:J69"/>
    <mergeCell ref="G67:H67"/>
    <mergeCell ref="I67:J67"/>
    <mergeCell ref="G68:H68"/>
    <mergeCell ref="I68:J68"/>
    <mergeCell ref="A74:E74"/>
    <mergeCell ref="G74:H74"/>
    <mergeCell ref="I74:J74"/>
    <mergeCell ref="A73:E73"/>
    <mergeCell ref="G73:H73"/>
    <mergeCell ref="I73:J73"/>
    <mergeCell ref="A84:E84"/>
    <mergeCell ref="G84:H84"/>
    <mergeCell ref="I84:J84"/>
    <mergeCell ref="A86:E86"/>
    <mergeCell ref="G86:H86"/>
    <mergeCell ref="I86:J86"/>
    <mergeCell ref="A85:E85"/>
    <mergeCell ref="G85:H85"/>
    <mergeCell ref="I85:J85"/>
    <mergeCell ref="A91:E91"/>
    <mergeCell ref="G91:H91"/>
    <mergeCell ref="I91:J91"/>
    <mergeCell ref="G90:H90"/>
    <mergeCell ref="I90:J90"/>
    <mergeCell ref="G100:H100"/>
    <mergeCell ref="I100:J100"/>
    <mergeCell ref="A99:E99"/>
    <mergeCell ref="G99:H99"/>
    <mergeCell ref="I99:J99"/>
    <mergeCell ref="A100:E100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Первый</cp:lastModifiedBy>
  <cp:lastPrinted>2014-12-25T06:34:08Z</cp:lastPrinted>
  <dcterms:modified xsi:type="dcterms:W3CDTF">2014-12-25T06:34:13Z</dcterms:modified>
  <cp:category/>
  <cp:version/>
  <cp:contentType/>
  <cp:contentStatus/>
</cp:coreProperties>
</file>